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D:\COITMINAS\COITMINAS 26 12 2024\CONSEJO GENERAL\"/>
    </mc:Choice>
  </mc:AlternateContent>
  <xr:revisionPtr revIDLastSave="0" documentId="8_{7717EAA6-A51C-4C37-A00E-588FDA7417DE}" xr6:coauthVersionLast="47" xr6:coauthVersionMax="47" xr10:uidLastSave="{00000000-0000-0000-0000-000000000000}"/>
  <workbookProtection workbookAlgorithmName="SHA-512" workbookHashValue="MKjKmDcsTJpzFEfBEkRlvffTsP/1M5p8Bx5BszRA+e/xc28wAqQaR8BfrEr2gLHEQPcuX0YDCNQFxs6IXD8o4A==" workbookSaltValue="ZPWEok0nBM03rl/GfI+uHw==" workbookSpinCount="100000" lockStructure="1" lockWindows="1"/>
  <bookViews>
    <workbookView xWindow="-108" yWindow="-108" windowWidth="23256" windowHeight="13896" firstSheet="2" activeTab="2" xr2:uid="{00000000-000D-0000-FFFF-FFFF00000000}"/>
  </bookViews>
  <sheets>
    <sheet name="Datos" sheetId="1" state="hidden" r:id="rId1"/>
    <sheet name="DV PEM" sheetId="2" state="hidden" r:id="rId2"/>
    <sheet name="DV UT" sheetId="3" r:id="rId3"/>
  </sheets>
  <definedNames>
    <definedName name="Códigos">Datos!$A$1:$E$139</definedName>
    <definedName name="CódigosCITICAL">Datos!$C$1:$C$139</definedName>
    <definedName name="Consulta_desde_MS_Access_Database" localSheetId="0" hidden="1">Datos!#REF!</definedName>
    <definedName name="DV">'DV PEM'!$B$2:$E$12</definedName>
    <definedName name="DVCT">#REF!</definedName>
    <definedName name="DVUT">'DV UT'!$B$2:$E$11</definedName>
    <definedName name="Honorarios">'DV UT'!$J$15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1" l="1"/>
  <c r="A3" i="3"/>
  <c r="B3" i="3"/>
  <c r="A4" i="3"/>
  <c r="B4" i="3"/>
  <c r="A5" i="3"/>
  <c r="B5" i="3"/>
  <c r="A6" i="3"/>
  <c r="B6" i="3"/>
  <c r="A7" i="3"/>
  <c r="B7" i="3"/>
  <c r="A8" i="3"/>
  <c r="B8" i="3"/>
  <c r="A9" i="3"/>
  <c r="B9" i="3"/>
  <c r="A10" i="3"/>
  <c r="B10" i="3"/>
  <c r="A11" i="3"/>
  <c r="B11" i="3"/>
  <c r="A12" i="3"/>
  <c r="B12" i="3"/>
  <c r="C86" i="1"/>
  <c r="C25" i="1"/>
  <c r="C105" i="1"/>
  <c r="C81" i="1"/>
  <c r="C80" i="1"/>
  <c r="C48" i="1"/>
  <c r="C44" i="1"/>
  <c r="C122" i="1"/>
  <c r="C121" i="1"/>
  <c r="J9" i="3"/>
  <c r="I9" i="3"/>
  <c r="L9" i="3" s="1"/>
  <c r="J8" i="3"/>
  <c r="I8" i="3"/>
  <c r="L8" i="3" s="1"/>
  <c r="J7" i="3"/>
  <c r="I7" i="3"/>
  <c r="L7" i="3" s="1"/>
  <c r="J2" i="3"/>
  <c r="J3" i="3"/>
  <c r="J4" i="3"/>
  <c r="J5" i="3"/>
  <c r="J6" i="3"/>
  <c r="J10" i="3"/>
  <c r="I3" i="3"/>
  <c r="I4" i="3"/>
  <c r="I5" i="3"/>
  <c r="I6" i="3"/>
  <c r="I10" i="3"/>
  <c r="I2" i="3"/>
  <c r="C139" i="1"/>
  <c r="C114" i="1"/>
  <c r="C115" i="1"/>
  <c r="C116" i="1"/>
  <c r="C117" i="1"/>
  <c r="C118" i="1"/>
  <c r="C119" i="1"/>
  <c r="C120" i="1"/>
  <c r="C123" i="1"/>
  <c r="C124" i="1"/>
  <c r="C125" i="1"/>
  <c r="C126" i="1"/>
  <c r="C127" i="1"/>
  <c r="C128" i="1"/>
  <c r="C129" i="1"/>
  <c r="C130" i="1"/>
  <c r="C131" i="1"/>
  <c r="C132" i="1"/>
  <c r="C133" i="1"/>
  <c r="C134" i="1"/>
  <c r="C135" i="1"/>
  <c r="C136" i="1"/>
  <c r="C137" i="1"/>
  <c r="C138" i="1"/>
  <c r="C113" i="1"/>
  <c r="C107" i="1"/>
  <c r="C108" i="1"/>
  <c r="C109" i="1"/>
  <c r="C110" i="1"/>
  <c r="C111" i="1"/>
  <c r="C112" i="1"/>
  <c r="C106" i="1"/>
  <c r="C102" i="1"/>
  <c r="C103" i="1"/>
  <c r="C104" i="1"/>
  <c r="C101" i="1"/>
  <c r="C97" i="1"/>
  <c r="C98" i="1"/>
  <c r="C99" i="1"/>
  <c r="C100" i="1"/>
  <c r="C96" i="1"/>
  <c r="C83" i="1"/>
  <c r="C84" i="1"/>
  <c r="C85" i="1"/>
  <c r="C87" i="1"/>
  <c r="C88" i="1"/>
  <c r="C89" i="1"/>
  <c r="C90" i="1"/>
  <c r="C91" i="1"/>
  <c r="C92" i="1"/>
  <c r="C93" i="1"/>
  <c r="C94" i="1"/>
  <c r="C95" i="1"/>
  <c r="C82"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50" i="1"/>
  <c r="C46" i="1"/>
  <c r="C47" i="1"/>
  <c r="C45" i="1"/>
  <c r="C27" i="1"/>
  <c r="C28" i="1"/>
  <c r="C29" i="1"/>
  <c r="C30" i="1"/>
  <c r="C31" i="1"/>
  <c r="C32" i="1"/>
  <c r="C33" i="1"/>
  <c r="C34" i="1"/>
  <c r="C35" i="1"/>
  <c r="C36" i="1"/>
  <c r="C37" i="1"/>
  <c r="C38" i="1"/>
  <c r="C39" i="1"/>
  <c r="C40" i="1"/>
  <c r="C41" i="1"/>
  <c r="C42" i="1"/>
  <c r="C43" i="1"/>
  <c r="C26" i="1"/>
  <c r="C18" i="1"/>
  <c r="C19" i="1"/>
  <c r="C20" i="1"/>
  <c r="C21" i="1"/>
  <c r="C22" i="1"/>
  <c r="C23" i="1"/>
  <c r="C24" i="1"/>
  <c r="C17" i="1"/>
  <c r="C8" i="1"/>
  <c r="C9" i="1"/>
  <c r="C10" i="1"/>
  <c r="C11" i="1"/>
  <c r="C12" i="1"/>
  <c r="C13" i="1"/>
  <c r="C14" i="1"/>
  <c r="C15" i="1"/>
  <c r="C16" i="1"/>
  <c r="C1" i="1"/>
  <c r="C3" i="1"/>
  <c r="C4" i="1"/>
  <c r="C5" i="1"/>
  <c r="C6" i="1"/>
  <c r="C7" i="1"/>
  <c r="C2" i="1"/>
  <c r="C12" i="3" l="1"/>
  <c r="L10" i="3"/>
  <c r="L6" i="3"/>
  <c r="L5" i="3"/>
  <c r="L4" i="3"/>
  <c r="L3" i="3"/>
  <c r="L2" i="3"/>
  <c r="G2" i="2"/>
  <c r="H2" i="2" s="1"/>
  <c r="B2" i="3"/>
  <c r="A2" i="3"/>
  <c r="L11" i="3" l="1"/>
  <c r="C10" i="3"/>
  <c r="C8" i="3"/>
  <c r="C7" i="3"/>
  <c r="C5" i="3"/>
  <c r="C11" i="3"/>
  <c r="C9" i="3"/>
  <c r="C6" i="3"/>
  <c r="C4" i="3"/>
  <c r="C12" i="2"/>
  <c r="C11" i="2"/>
  <c r="C10" i="2"/>
  <c r="C9" i="2"/>
  <c r="C8" i="2"/>
  <c r="C7" i="2"/>
  <c r="C6" i="2"/>
  <c r="C5" i="2"/>
  <c r="C4" i="2"/>
  <c r="I2" i="2" s="1"/>
  <c r="J2" i="2" l="1"/>
  <c r="K2" i="2" s="1"/>
  <c r="G2" i="3"/>
  <c r="L12" i="3" s="1"/>
  <c r="L13" i="3" s="1"/>
  <c r="L14" i="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ESA UT" type="1" refreshedVersion="3" background="1" saveData="1">
    <dbPr connection="DSN=Estadisticas UT;DBQ=C:\Documents and Settings\Paco\Mis documentos\Estadisticas\EstadisticasUT.mdb;DriverId=25;FIL=MS Access;MaxBufferSize=2048;PageTimeout=5;" command="SELECT UnidadesTecnicas.Visado, UnidadesTecnicas.FechaVisado, UnidadesTecnicas.Trabajo, UnidadesTecnicas.CodTrabajo, UnidadesTecnicas.PtoObraEuro, UnidadesTecnicas.ImpVisEuro, UnidadesTecnicas.Parametro1, UnidadesTecnicas.Parametro2, UnidadesTecnicas.FormaCálculo_x000d__x000a_FROM UnidadesTecnicas UnidadesTecnicas_x000d__x000a_WHERE (UnidadesTecnicas.CodTrabajo='ESA') AND (UnidadesTecnicas.Parametro1&gt;0) AND (UnidadesTecnicas.Parametro2&gt;0)_x000d__x000a_ORDER BY UnidadesTecnicas.FechaVisado, UnidadesTecnicas.Visado"/>
  </connection>
</connections>
</file>

<file path=xl/sharedStrings.xml><?xml version="1.0" encoding="utf-8"?>
<sst xmlns="http://schemas.openxmlformats.org/spreadsheetml/2006/main" count="410" uniqueCount="299">
  <si>
    <t>PEM</t>
  </si>
  <si>
    <t>CODIGO</t>
  </si>
  <si>
    <t>UNIDADES</t>
  </si>
  <si>
    <t>DV</t>
  </si>
  <si>
    <t>Desde</t>
  </si>
  <si>
    <t>Hasta</t>
  </si>
  <si>
    <t>Diferencia</t>
  </si>
  <si>
    <t>Cuenta</t>
  </si>
  <si>
    <t>PRESUPUESTO REDUCIDO</t>
  </si>
  <si>
    <t>IVA</t>
  </si>
  <si>
    <t>TOTAL</t>
  </si>
  <si>
    <t>IMPORTE</t>
  </si>
  <si>
    <t>ORDEN</t>
  </si>
  <si>
    <t>1ª CATEGORIA (&gt; 66 KV)</t>
  </si>
  <si>
    <t>AEREA</t>
  </si>
  <si>
    <t>01-01-01-01</t>
  </si>
  <si>
    <t>Simple Circuito</t>
  </si>
  <si>
    <t>01-01-01-02</t>
  </si>
  <si>
    <t>Doble Circuito</t>
  </si>
  <si>
    <t>SUBTERRANEA</t>
  </si>
  <si>
    <t>01-01</t>
  </si>
  <si>
    <t>01</t>
  </si>
  <si>
    <t>01-01-01</t>
  </si>
  <si>
    <t>01-01-02</t>
  </si>
  <si>
    <t>00</t>
  </si>
  <si>
    <t>SELECCIONE UN CODIGO DE TRABAJO</t>
  </si>
  <si>
    <t>01-01-02-01</t>
  </si>
  <si>
    <t>2ª CATEGORIA (&lt; 66 KV)</t>
  </si>
  <si>
    <t>01-02-01-01</t>
  </si>
  <si>
    <t>01-02-01-02</t>
  </si>
  <si>
    <t>01-02-02-01</t>
  </si>
  <si>
    <t>01-02-02-02</t>
  </si>
  <si>
    <t>01-02</t>
  </si>
  <si>
    <t>01-02-01</t>
  </si>
  <si>
    <t>01-02-02</t>
  </si>
  <si>
    <t>02</t>
  </si>
  <si>
    <t>CENTROS DE TRANSFORMACION</t>
  </si>
  <si>
    <t>02-01</t>
  </si>
  <si>
    <t>INTEMPERIE</t>
  </si>
  <si>
    <t>02-01-01-01</t>
  </si>
  <si>
    <t>Cualquier Potencia</t>
  </si>
  <si>
    <t>02-02</t>
  </si>
  <si>
    <t>INTERIOR</t>
  </si>
  <si>
    <t>02-02-01-01</t>
  </si>
  <si>
    <t>02-03</t>
  </si>
  <si>
    <t>VARIOS</t>
  </si>
  <si>
    <t>02-03-01-01</t>
  </si>
  <si>
    <t>Centro de Seccionamiento</t>
  </si>
  <si>
    <t>02-03-01-02</t>
  </si>
  <si>
    <t>Órgano de Corte de Red</t>
  </si>
  <si>
    <t>03</t>
  </si>
  <si>
    <t>SUBESTACIONES</t>
  </si>
  <si>
    <t>03-01-01-01</t>
  </si>
  <si>
    <t>LINEAS ELECTRICAS DE ALTA TENSION</t>
  </si>
  <si>
    <t>04</t>
  </si>
  <si>
    <t>LINEAS ELECTRICAS DE BAJA TENSION</t>
  </si>
  <si>
    <t>04-01</t>
  </si>
  <si>
    <t>REDES TRENZADAS AEREAS</t>
  </si>
  <si>
    <t>04-01-01-01</t>
  </si>
  <si>
    <t>Cualquier Sección</t>
  </si>
  <si>
    <t>04-02</t>
  </si>
  <si>
    <t>REDES SUBTERRANEAS</t>
  </si>
  <si>
    <t>04-02-01-01</t>
  </si>
  <si>
    <t>05</t>
  </si>
  <si>
    <t>GRUPOS ELECTROGENOS</t>
  </si>
  <si>
    <t>05-01-01-01</t>
  </si>
  <si>
    <t>06</t>
  </si>
  <si>
    <t>INSTALACIONES ELECTRICAS DE BAJA TENSION</t>
  </si>
  <si>
    <t>06-01-01-01</t>
  </si>
  <si>
    <t>Locales</t>
  </si>
  <si>
    <t>06-01-01-02</t>
  </si>
  <si>
    <t>Naves</t>
  </si>
  <si>
    <t>06-01-01-03</t>
  </si>
  <si>
    <t>Ascensores</t>
  </si>
  <si>
    <t>06-01-01-04</t>
  </si>
  <si>
    <t>Bombeos</t>
  </si>
  <si>
    <t>06-01-01-05</t>
  </si>
  <si>
    <t>Viviendas</t>
  </si>
  <si>
    <t>06-01-01-06</t>
  </si>
  <si>
    <t>Garajes</t>
  </si>
  <si>
    <t>06-01-01-07</t>
  </si>
  <si>
    <t>Provisionales de Obra</t>
  </si>
  <si>
    <t>06-01-01-08</t>
  </si>
  <si>
    <t>Renovación de Centralización de Contadores</t>
  </si>
  <si>
    <t>07</t>
  </si>
  <si>
    <t>ALUMBRADO PUBLICO</t>
  </si>
  <si>
    <t>07-01-01-04</t>
  </si>
  <si>
    <t>Renovación de luminarias</t>
  </si>
  <si>
    <t>07-01-01-05</t>
  </si>
  <si>
    <t>Renovación de cuadros</t>
  </si>
  <si>
    <t>08</t>
  </si>
  <si>
    <t>INSTALACION DE APARATOS ELEVADORES</t>
  </si>
  <si>
    <t>08-01-01-01</t>
  </si>
  <si>
    <t>Grúa Torre</t>
  </si>
  <si>
    <t>08-01-01-02</t>
  </si>
  <si>
    <t>08-01-01-03</t>
  </si>
  <si>
    <t>Montacargas</t>
  </si>
  <si>
    <t>09</t>
  </si>
  <si>
    <t>INSTALACIONES DE GLP</t>
  </si>
  <si>
    <t>09-01-01-01</t>
  </si>
  <si>
    <t>Depósitos</t>
  </si>
  <si>
    <t>09-01-01-02</t>
  </si>
  <si>
    <t>Botellas</t>
  </si>
  <si>
    <t>09-01-01-03</t>
  </si>
  <si>
    <t>Cocinas Industriales</t>
  </si>
  <si>
    <t>09-01-01-04</t>
  </si>
  <si>
    <t>Distribución de gas canalizado</t>
  </si>
  <si>
    <t>09-01-01-05</t>
  </si>
  <si>
    <t>Viviendas Individuales</t>
  </si>
  <si>
    <t>09-01-01-06</t>
  </si>
  <si>
    <t>Viviendas/Locales: Colectivas</t>
  </si>
  <si>
    <t>09-01-01-07</t>
  </si>
  <si>
    <t>Naves, Quemadores Industriales</t>
  </si>
  <si>
    <t>10</t>
  </si>
  <si>
    <t>PRODUCCION DE ENERGIA</t>
  </si>
  <si>
    <t>10-01-01-01</t>
  </si>
  <si>
    <t>Fotovoltaicas</t>
  </si>
  <si>
    <t>10-01-01-02</t>
  </si>
  <si>
    <t>Centrales de Producción</t>
  </si>
  <si>
    <t>10-01-01-03</t>
  </si>
  <si>
    <t>Plantas de Cogeneración</t>
  </si>
  <si>
    <t>10-01-01-04</t>
  </si>
  <si>
    <t>Parques Eólicos</t>
  </si>
  <si>
    <t>10-01-01-05</t>
  </si>
  <si>
    <t>Termosolares</t>
  </si>
  <si>
    <t>11</t>
  </si>
  <si>
    <t>INSTALACIONES DE CALEFACCION/CLIMATIZACION/VENTILACION</t>
  </si>
  <si>
    <t>11-01</t>
  </si>
  <si>
    <t>CALEFACCION</t>
  </si>
  <si>
    <t>11-01-01-01</t>
  </si>
  <si>
    <t>Viviendas Convenc. (Gasoleo, GN)</t>
  </si>
  <si>
    <t>11-01-01-02</t>
  </si>
  <si>
    <t>Viviendas No Convenc. (Biomasa, Geotérmica)</t>
  </si>
  <si>
    <t>11-01-01-03</t>
  </si>
  <si>
    <t>Locales Convencional</t>
  </si>
  <si>
    <t>11-01-01-04</t>
  </si>
  <si>
    <t>Locales No Convencional</t>
  </si>
  <si>
    <t>11-01-01-05</t>
  </si>
  <si>
    <t>Naves Industriales</t>
  </si>
  <si>
    <t>11-01-01-06</t>
  </si>
  <si>
    <t>Reforma de Salas de Calderas</t>
  </si>
  <si>
    <t>11-02</t>
  </si>
  <si>
    <t>CLIMATIZACION</t>
  </si>
  <si>
    <t>11-02-01-01</t>
  </si>
  <si>
    <t>Viviendas/Locales</t>
  </si>
  <si>
    <t>11-03</t>
  </si>
  <si>
    <t>VENTILACION/EXTRACCION</t>
  </si>
  <si>
    <t>11-03-01-01</t>
  </si>
  <si>
    <t>Garajes/Locales/Naves</t>
  </si>
  <si>
    <t>12</t>
  </si>
  <si>
    <t>INSTALACIONES DE SUMINISTRO/EVACUACION/DISTRIBUCION DE AGUA</t>
  </si>
  <si>
    <t>12-01</t>
  </si>
  <si>
    <t>SUMINISTRO</t>
  </si>
  <si>
    <t>12-01-01-01</t>
  </si>
  <si>
    <t>12-01-01-02</t>
  </si>
  <si>
    <t>Otros Locales</t>
  </si>
  <si>
    <t>12-02</t>
  </si>
  <si>
    <t>EVACUACION</t>
  </si>
  <si>
    <t>12-02-01-01</t>
  </si>
  <si>
    <t>12-02-01-02</t>
  </si>
  <si>
    <t>12-03</t>
  </si>
  <si>
    <t>ENERGIA SOLAR TERMICA</t>
  </si>
  <si>
    <t>12-03-01-01</t>
  </si>
  <si>
    <t>Superficie de Panel</t>
  </si>
  <si>
    <t>12-04</t>
  </si>
  <si>
    <t>DISTRIBUCION</t>
  </si>
  <si>
    <t>12-04-01-01</t>
  </si>
  <si>
    <t>Captación</t>
  </si>
  <si>
    <t>12-04-01-02</t>
  </si>
  <si>
    <t>Redes de Distribución</t>
  </si>
  <si>
    <t>12-04-01-03</t>
  </si>
  <si>
    <t>Depuración</t>
  </si>
  <si>
    <t>13</t>
  </si>
  <si>
    <t>AISLAMIENTO ACUSTICO</t>
  </si>
  <si>
    <t>13-01-01-01</t>
  </si>
  <si>
    <t>14</t>
  </si>
  <si>
    <t>INSTALACIONES DE PROTECCION CONTRA INCENDIOS</t>
  </si>
  <si>
    <t>14-01-01-01</t>
  </si>
  <si>
    <t>Instalaciones Residenciales</t>
  </si>
  <si>
    <t>14-01-01-02</t>
  </si>
  <si>
    <t>Instalaciones No Residenciales</t>
  </si>
  <si>
    <t>15</t>
  </si>
  <si>
    <t>INSTALACIONES DE ALMACENAMIENTO DE LIQUIDOS</t>
  </si>
  <si>
    <t>15-01-01-01</t>
  </si>
  <si>
    <t>A presión</t>
  </si>
  <si>
    <t>15-01-01-02</t>
  </si>
  <si>
    <t>Atmosféricos</t>
  </si>
  <si>
    <t>15-01-01-03</t>
  </si>
  <si>
    <t>Desmantelamiento de depósitos</t>
  </si>
  <si>
    <t>16</t>
  </si>
  <si>
    <t>REFORMA DE VEHICULOS</t>
  </si>
  <si>
    <t>16-01-01-01</t>
  </si>
  <si>
    <t>Escasa Importancia (Tunning)</t>
  </si>
  <si>
    <t>16-01-01-02</t>
  </si>
  <si>
    <t>Vehículos Pequeños (&lt;3500 Kg.)</t>
  </si>
  <si>
    <t>16-01-01-03</t>
  </si>
  <si>
    <t>Vehículos Grandes (&gt;3500 Kg.)</t>
  </si>
  <si>
    <t>17</t>
  </si>
  <si>
    <t>ACTIVIDADES</t>
  </si>
  <si>
    <t>17-01-01-01</t>
  </si>
  <si>
    <t>Actividades Industriales</t>
  </si>
  <si>
    <t>17-01-01-02</t>
  </si>
  <si>
    <t>Actividades No Industriales</t>
  </si>
  <si>
    <t>18</t>
  </si>
  <si>
    <t>CAMARAS FRIGORIFICAS</t>
  </si>
  <si>
    <t>18-01-01-01</t>
  </si>
  <si>
    <t>Cámaras frigoríficas</t>
  </si>
  <si>
    <t>19</t>
  </si>
  <si>
    <t>TELECOMUNICACIONES</t>
  </si>
  <si>
    <t>19-01-01-01</t>
  </si>
  <si>
    <t>Centrales de telemando y telecontrol</t>
  </si>
  <si>
    <t>19-01-01-02</t>
  </si>
  <si>
    <t>Estaciones base de telefonía</t>
  </si>
  <si>
    <t>19-01-01-03</t>
  </si>
  <si>
    <t>Estaciones repetidoras</t>
  </si>
  <si>
    <t>19-01-01-04</t>
  </si>
  <si>
    <t>Redes de telecomunicaciones viviendas</t>
  </si>
  <si>
    <t>19-01-01-05</t>
  </si>
  <si>
    <t>Redes de telecomunicaciones otros</t>
  </si>
  <si>
    <t>20</t>
  </si>
  <si>
    <t>URBANISMO</t>
  </si>
  <si>
    <t>20-01-01-01</t>
  </si>
  <si>
    <t>Planificación urbanística</t>
  </si>
  <si>
    <t>21</t>
  </si>
  <si>
    <t>CONSTRUCCION Y OBRA CIVL</t>
  </si>
  <si>
    <t>21-01</t>
  </si>
  <si>
    <t>CONSTRUCCION</t>
  </si>
  <si>
    <t>21-01-01-01</t>
  </si>
  <si>
    <t>21-01-01-02</t>
  </si>
  <si>
    <t>Otros Edificios</t>
  </si>
  <si>
    <t>21-01-01-03</t>
  </si>
  <si>
    <t>Estructuras</t>
  </si>
  <si>
    <t>21-02</t>
  </si>
  <si>
    <t>OBRA CIVIL</t>
  </si>
  <si>
    <t>21-02-01-01</t>
  </si>
  <si>
    <t>Vertederos</t>
  </si>
  <si>
    <t>21-02-01-02</t>
  </si>
  <si>
    <t>Urbanizaciones</t>
  </si>
  <si>
    <t>21-03</t>
  </si>
  <si>
    <t>DIVERSOS</t>
  </si>
  <si>
    <t>21-03-01-01</t>
  </si>
  <si>
    <t>Vallas Publicitarias</t>
  </si>
  <si>
    <t>21-03-01-02</t>
  </si>
  <si>
    <t>Reforma de Locales</t>
  </si>
  <si>
    <t>21-03-01-03</t>
  </si>
  <si>
    <t>Reforma de Naves</t>
  </si>
  <si>
    <t>21-03-01-04</t>
  </si>
  <si>
    <t>Demoliciones</t>
  </si>
  <si>
    <t>22</t>
  </si>
  <si>
    <t>AIRE COMPRIMIDO</t>
  </si>
  <si>
    <t>22-01-01-01</t>
  </si>
  <si>
    <t>Aire Comprimido</t>
  </si>
  <si>
    <t>PARAMETRO</t>
  </si>
  <si>
    <t>Metro</t>
  </si>
  <si>
    <t>Fijo</t>
  </si>
  <si>
    <t>KVA</t>
  </si>
  <si>
    <t>KW</t>
  </si>
  <si>
    <t>metro cuadrado</t>
  </si>
  <si>
    <t>Contador</t>
  </si>
  <si>
    <t>Unidad</t>
  </si>
  <si>
    <t>Kilogramo</t>
  </si>
  <si>
    <t>Botella</t>
  </si>
  <si>
    <t>Vivienda</t>
  </si>
  <si>
    <t>KWp</t>
  </si>
  <si>
    <t>VIvienda</t>
  </si>
  <si>
    <t>Punto</t>
  </si>
  <si>
    <t>Metro Cúbico</t>
  </si>
  <si>
    <t>Metro Cuadrado</t>
  </si>
  <si>
    <t>FIjo</t>
  </si>
  <si>
    <t>Hectómetro Cuadrado</t>
  </si>
  <si>
    <t>INSTRUCCIONES</t>
  </si>
  <si>
    <t>En la columna "I" Importe se actualizará el precio de la Unidad Seleccionada y en la columna "J" el parámetro por el que se valoran los derechos de visado (por ejemplo, para una línea aérea de alta tensión se valora por Metro de Línea). El usuario deberá introducir las Unidades de las que se componga el trabajo profesional en la columna "K" UNIDADES.</t>
  </si>
  <si>
    <t>El usuario deberá seleccionar en la columna "H" CODIGO el código del trabajo del que desee valorar los derechos de visado.</t>
  </si>
  <si>
    <t>Si en la columna "J" PARAMETRO aparace la palabra "Fijo", en la columna "K" UNIDADES habrá que poner la cifra "1" (o el número de unidades de que se trate).</t>
  </si>
  <si>
    <t>SUBTOTAL</t>
  </si>
  <si>
    <t>KV</t>
  </si>
  <si>
    <t>00 - SELECCIONE UN CODIGO DE TRABAJO</t>
  </si>
  <si>
    <t>19-01-01-06</t>
  </si>
  <si>
    <t>19-01-01-07</t>
  </si>
  <si>
    <t>Canalización de Fibra Optica Subterránea (Obra Civil)</t>
  </si>
  <si>
    <t>Canalización de Fibra Optica Subterránea (Tendido Cable)</t>
  </si>
  <si>
    <t>CALOR INDUSTRIAL</t>
  </si>
  <si>
    <t>06-01-01-09</t>
  </si>
  <si>
    <t>07-01-01-06</t>
  </si>
  <si>
    <t>Renovación de lámparas</t>
  </si>
  <si>
    <t>11-04</t>
  </si>
  <si>
    <t>11-04-01-01</t>
  </si>
  <si>
    <t>Calderas de producción de calor industrial</t>
  </si>
  <si>
    <t>15-01-01-04</t>
  </si>
  <si>
    <t>Surtidores de combustible</t>
  </si>
  <si>
    <t>02-03-01-03</t>
  </si>
  <si>
    <t>Regulador de Tensión</t>
  </si>
  <si>
    <t>Reforma de instalación eléctrica</t>
  </si>
  <si>
    <t>12-01-01-03</t>
  </si>
  <si>
    <t>BIEs</t>
  </si>
  <si>
    <t>07-01-01-07</t>
  </si>
  <si>
    <t>Punto de Luz</t>
  </si>
  <si>
    <t>IVA (21%)</t>
  </si>
  <si>
    <t>Una vez introducidas todas las partidas del trabajo profesional, se calcularán automáticamente los derechos de visado (Columna "L" DV REDUCIDOS, el IVA y el importe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</si>
</sst>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
  </numFmts>
  <fonts count="11" x14ac:knownFonts="1">
    <font>
      <sz val="11"/>
      <color theme="1"/>
      <name val="Calibri"/>
      <family val="2"/>
      <scheme val="minor"/>
    </font>
    <font>
      <sz val="11"/>
      <color rgb="FF3F3F76"/>
      <name val="Calibri"/>
      <family val="2"/>
      <scheme val="minor"/>
    </font>
    <font>
      <b/>
      <sz val="11"/>
      <color theme="1"/>
      <name val="Calibri"/>
      <family val="2"/>
      <scheme val="minor"/>
    </font>
    <font>
      <b/>
      <sz val="11"/>
      <color rgb="FF3F3F3F"/>
      <name val="Calibri"/>
      <family val="2"/>
      <scheme val="minor"/>
    </font>
    <font>
      <sz val="11"/>
      <color rgb="FFFA7D00"/>
      <name val="Calibri"/>
      <family val="2"/>
      <scheme val="minor"/>
    </font>
    <font>
      <sz val="11"/>
      <color rgb="FF9C6500"/>
      <name val="Calibri"/>
      <family val="2"/>
      <scheme val="minor"/>
    </font>
    <font>
      <b/>
      <sz val="14"/>
      <color theme="1"/>
      <name val="Calibri"/>
      <family val="2"/>
      <scheme val="minor"/>
    </font>
    <font>
      <b/>
      <sz val="14"/>
      <color rgb="FF3F3F3F"/>
      <name val="Calibri"/>
      <family val="2"/>
      <scheme val="minor"/>
    </font>
    <font>
      <b/>
      <sz val="11"/>
      <color rgb="FF9C6500"/>
      <name val="Calibri"/>
      <family val="2"/>
      <scheme val="minor"/>
    </font>
    <font>
      <b/>
      <sz val="11"/>
      <color rgb="FFFA7D00"/>
      <name val="Calibri"/>
      <family val="2"/>
      <scheme val="minor"/>
    </font>
    <font>
      <b/>
      <sz val="11"/>
      <name val="Calibri"/>
      <family val="2"/>
      <scheme val="minor"/>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rgb="FFFFEB9C"/>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2" borderId="1" applyNumberFormat="0" applyAlignment="0" applyProtection="0"/>
    <xf numFmtId="0" fontId="3" fillId="3" borderId="2" applyNumberFormat="0" applyAlignment="0" applyProtection="0"/>
    <xf numFmtId="0" fontId="4" fillId="0" borderId="3" applyNumberFormat="0" applyFill="0" applyAlignment="0" applyProtection="0"/>
    <xf numFmtId="0" fontId="5" fillId="4" borderId="0" applyNumberFormat="0" applyBorder="0" applyAlignment="0" applyProtection="0"/>
    <xf numFmtId="0" fontId="9" fillId="3" borderId="1" applyNumberFormat="0" applyAlignment="0" applyProtection="0"/>
  </cellStyleXfs>
  <cellXfs count="24">
    <xf numFmtId="0" fontId="0" fillId="0" borderId="0" xfId="0"/>
    <xf numFmtId="2" fontId="0" fillId="0" borderId="0" xfId="0" applyNumberFormat="1"/>
    <xf numFmtId="0" fontId="2" fillId="0" borderId="0" xfId="0" applyFont="1"/>
    <xf numFmtId="2" fontId="2" fillId="0" borderId="0" xfId="0" applyNumberFormat="1" applyFont="1"/>
    <xf numFmtId="164" fontId="0" fillId="0" borderId="0" xfId="0" applyNumberFormat="1"/>
    <xf numFmtId="165" fontId="0" fillId="0" borderId="0" xfId="0" applyNumberFormat="1"/>
    <xf numFmtId="2" fontId="3" fillId="3" borderId="2" xfId="2" applyNumberFormat="1"/>
    <xf numFmtId="165" fontId="2" fillId="0" borderId="0" xfId="0" applyNumberFormat="1" applyFont="1"/>
    <xf numFmtId="2" fontId="1" fillId="2" borderId="1" xfId="1" applyNumberFormat="1" applyProtection="1">
      <protection locked="0"/>
    </xf>
    <xf numFmtId="0" fontId="2" fillId="0" borderId="0" xfId="0" applyFont="1" applyAlignment="1">
      <alignment horizontal="center"/>
    </xf>
    <xf numFmtId="2" fontId="2" fillId="0" borderId="0" xfId="0" applyNumberFormat="1" applyFont="1" applyAlignment="1">
      <alignment horizontal="center"/>
    </xf>
    <xf numFmtId="165" fontId="4" fillId="0" borderId="4" xfId="3" applyNumberFormat="1" applyBorder="1"/>
    <xf numFmtId="49" fontId="2" fillId="0" borderId="0" xfId="0" applyNumberFormat="1" applyFont="1"/>
    <xf numFmtId="49" fontId="0" fillId="0" borderId="0" xfId="0" applyNumberFormat="1"/>
    <xf numFmtId="2" fontId="5" fillId="4" borderId="0" xfId="4" applyNumberFormat="1" applyAlignment="1">
      <alignment wrapText="1"/>
    </xf>
    <xf numFmtId="2" fontId="8" fillId="4" borderId="0" xfId="4" applyNumberFormat="1" applyFont="1"/>
    <xf numFmtId="4" fontId="1" fillId="2" borderId="4" xfId="1" applyNumberFormat="1" applyBorder="1" applyProtection="1">
      <protection locked="0"/>
    </xf>
    <xf numFmtId="4" fontId="9" fillId="3" borderId="1" xfId="5" applyNumberFormat="1"/>
    <xf numFmtId="4" fontId="2" fillId="0" borderId="0" xfId="0" applyNumberFormat="1" applyFont="1" applyAlignment="1">
      <alignment horizontal="center"/>
    </xf>
    <xf numFmtId="4" fontId="9" fillId="3" borderId="1" xfId="5" applyNumberFormat="1" applyAlignment="1">
      <alignment horizontal="right"/>
    </xf>
    <xf numFmtId="4" fontId="6" fillId="0" borderId="0" xfId="0" applyNumberFormat="1" applyFont="1" applyAlignment="1">
      <alignment horizontal="center" vertical="center"/>
    </xf>
    <xf numFmtId="4" fontId="7" fillId="3" borderId="2" xfId="2" applyNumberFormat="1" applyFont="1" applyAlignment="1">
      <alignment horizontal="right" vertical="center"/>
    </xf>
    <xf numFmtId="2" fontId="10" fillId="0" borderId="0" xfId="4" applyNumberFormat="1" applyFont="1" applyFill="1" applyBorder="1"/>
    <xf numFmtId="2" fontId="1" fillId="0" borderId="0" xfId="1" applyNumberFormat="1" applyFill="1" applyBorder="1" applyProtection="1">
      <protection locked="0"/>
    </xf>
  </cellXfs>
  <cellStyles count="6">
    <cellStyle name="Cálculo" xfId="5" builtinId="22"/>
    <cellStyle name="Celda vinculada" xfId="3" builtinId="24"/>
    <cellStyle name="Entrada" xfId="1" builtinId="20"/>
    <cellStyle name="Neutral" xfId="4" builtinId="28"/>
    <cellStyle name="Normal" xfId="0" builtinId="0"/>
    <cellStyle name="Salida" xfId="2"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E139"/>
  <sheetViews>
    <sheetView windowProtection="1" topLeftCell="A40" workbookViewId="0">
      <selection activeCell="D48" sqref="D48"/>
    </sheetView>
  </sheetViews>
  <sheetFormatPr baseColWidth="10" defaultRowHeight="14.4" x14ac:dyDescent="0.3"/>
  <cols>
    <col min="1" max="1" width="11.109375" style="13" customWidth="1"/>
    <col min="2" max="2" width="65.109375" customWidth="1"/>
    <col min="3" max="3" width="68.88671875" bestFit="1" customWidth="1"/>
    <col min="4" max="4" width="8.5546875" style="5" bestFit="1" customWidth="1"/>
    <col min="5" max="5" width="20.5546875" bestFit="1" customWidth="1"/>
  </cols>
  <sheetData>
    <row r="1" spans="1:5" s="2" customFormat="1" x14ac:dyDescent="0.3">
      <c r="A1" s="12" t="s">
        <v>24</v>
      </c>
      <c r="B1" s="12" t="s">
        <v>25</v>
      </c>
      <c r="C1" s="2" t="str">
        <f>CONCATENATE(A1," - ",B1)</f>
        <v>00 - SELECCIONE UN CODIGO DE TRABAJO</v>
      </c>
      <c r="D1" s="7">
        <v>0</v>
      </c>
    </row>
    <row r="2" spans="1:5" x14ac:dyDescent="0.3">
      <c r="A2" s="13" t="s">
        <v>21</v>
      </c>
      <c r="B2" t="s">
        <v>53</v>
      </c>
      <c r="C2" t="str">
        <f>CONCATENATE(A2," - ",B2)</f>
        <v>01 - LINEAS ELECTRICAS DE ALTA TENSION</v>
      </c>
      <c r="D2" s="5">
        <v>0</v>
      </c>
    </row>
    <row r="3" spans="1:5" x14ac:dyDescent="0.3">
      <c r="A3" s="13" t="s">
        <v>20</v>
      </c>
      <c r="B3" t="s">
        <v>13</v>
      </c>
      <c r="C3" t="str">
        <f t="shared" ref="C3:C67" si="0">CONCATENATE(A3," - ",B3)</f>
        <v>01-01 - 1ª CATEGORIA (&gt; 66 KV)</v>
      </c>
      <c r="D3" s="5">
        <v>0</v>
      </c>
    </row>
    <row r="4" spans="1:5" x14ac:dyDescent="0.3">
      <c r="A4" s="13" t="s">
        <v>22</v>
      </c>
      <c r="B4" t="s">
        <v>14</v>
      </c>
      <c r="C4" t="str">
        <f t="shared" si="0"/>
        <v>01-01-01 - AEREA</v>
      </c>
      <c r="D4" s="5">
        <v>0</v>
      </c>
    </row>
    <row r="5" spans="1:5" ht="15.75" customHeight="1" x14ac:dyDescent="0.3">
      <c r="A5" s="13" t="s">
        <v>15</v>
      </c>
      <c r="B5" t="s">
        <v>16</v>
      </c>
      <c r="C5" t="str">
        <f t="shared" si="0"/>
        <v>01-01-01-01 - Simple Circuito</v>
      </c>
      <c r="D5" s="5">
        <v>0.13500000000000001</v>
      </c>
      <c r="E5" t="s">
        <v>253</v>
      </c>
    </row>
    <row r="6" spans="1:5" x14ac:dyDescent="0.3">
      <c r="A6" s="13" t="s">
        <v>17</v>
      </c>
      <c r="B6" t="s">
        <v>18</v>
      </c>
      <c r="C6" t="str">
        <f t="shared" si="0"/>
        <v>01-01-01-02 - Doble Circuito</v>
      </c>
      <c r="D6" s="5">
        <v>0.18</v>
      </c>
      <c r="E6" t="s">
        <v>253</v>
      </c>
    </row>
    <row r="7" spans="1:5" x14ac:dyDescent="0.3">
      <c r="A7" s="13" t="s">
        <v>23</v>
      </c>
      <c r="B7" t="s">
        <v>19</v>
      </c>
      <c r="C7" t="str">
        <f t="shared" si="0"/>
        <v>01-01-02 - SUBTERRANEA</v>
      </c>
      <c r="D7" s="5">
        <v>0</v>
      </c>
    </row>
    <row r="8" spans="1:5" x14ac:dyDescent="0.3">
      <c r="A8" s="13" t="s">
        <v>26</v>
      </c>
      <c r="B8" t="s">
        <v>16</v>
      </c>
      <c r="C8" t="str">
        <f t="shared" si="0"/>
        <v>01-01-02-01 - Simple Circuito</v>
      </c>
      <c r="D8" s="5">
        <v>0.309</v>
      </c>
      <c r="E8" t="s">
        <v>253</v>
      </c>
    </row>
    <row r="9" spans="1:5" ht="15.75" customHeight="1" x14ac:dyDescent="0.3">
      <c r="A9" s="13" t="s">
        <v>26</v>
      </c>
      <c r="B9" t="s">
        <v>18</v>
      </c>
      <c r="C9" t="str">
        <f t="shared" si="0"/>
        <v>01-01-02-01 - Doble Circuito</v>
      </c>
      <c r="D9" s="5">
        <v>0.41199999999999998</v>
      </c>
      <c r="E9" t="s">
        <v>253</v>
      </c>
    </row>
    <row r="10" spans="1:5" x14ac:dyDescent="0.3">
      <c r="A10" s="13" t="s">
        <v>32</v>
      </c>
      <c r="B10" t="s">
        <v>27</v>
      </c>
      <c r="C10" t="str">
        <f t="shared" si="0"/>
        <v>01-02 - 2ª CATEGORIA (&lt; 66 KV)</v>
      </c>
      <c r="D10" s="5">
        <v>0</v>
      </c>
    </row>
    <row r="11" spans="1:5" x14ac:dyDescent="0.3">
      <c r="A11" s="13" t="s">
        <v>33</v>
      </c>
      <c r="B11" t="s">
        <v>14</v>
      </c>
      <c r="C11" t="str">
        <f t="shared" si="0"/>
        <v>01-02-01 - AEREA</v>
      </c>
      <c r="D11" s="5">
        <v>0</v>
      </c>
    </row>
    <row r="12" spans="1:5" ht="15.75" customHeight="1" x14ac:dyDescent="0.3">
      <c r="A12" s="13" t="s">
        <v>28</v>
      </c>
      <c r="B12" t="s">
        <v>16</v>
      </c>
      <c r="C12" t="str">
        <f t="shared" si="0"/>
        <v>01-02-01-01 - Simple Circuito</v>
      </c>
      <c r="D12" s="5">
        <v>4.4999999999999998E-2</v>
      </c>
      <c r="E12" t="s">
        <v>253</v>
      </c>
    </row>
    <row r="13" spans="1:5" x14ac:dyDescent="0.3">
      <c r="A13" s="13" t="s">
        <v>29</v>
      </c>
      <c r="B13" t="s">
        <v>18</v>
      </c>
      <c r="C13" t="str">
        <f t="shared" si="0"/>
        <v>01-02-01-02 - Doble Circuito</v>
      </c>
      <c r="D13" s="5">
        <v>0.09</v>
      </c>
      <c r="E13" t="s">
        <v>253</v>
      </c>
    </row>
    <row r="14" spans="1:5" x14ac:dyDescent="0.3">
      <c r="A14" s="13" t="s">
        <v>34</v>
      </c>
      <c r="B14" t="s">
        <v>19</v>
      </c>
      <c r="C14" t="str">
        <f t="shared" si="0"/>
        <v>01-02-02 - SUBTERRANEA</v>
      </c>
      <c r="D14" s="5">
        <v>0</v>
      </c>
    </row>
    <row r="15" spans="1:5" x14ac:dyDescent="0.3">
      <c r="A15" s="13" t="s">
        <v>30</v>
      </c>
      <c r="B15" t="s">
        <v>16</v>
      </c>
      <c r="C15" t="str">
        <f t="shared" si="0"/>
        <v>01-02-02-01 - Simple Circuito</v>
      </c>
      <c r="D15" s="5">
        <v>0.10299999999999999</v>
      </c>
      <c r="E15" t="s">
        <v>253</v>
      </c>
    </row>
    <row r="16" spans="1:5" ht="15.75" customHeight="1" x14ac:dyDescent="0.3">
      <c r="A16" s="13" t="s">
        <v>31</v>
      </c>
      <c r="B16" t="s">
        <v>18</v>
      </c>
      <c r="C16" t="str">
        <f t="shared" si="0"/>
        <v>01-02-02-02 - Doble Circuito</v>
      </c>
      <c r="D16" s="5">
        <v>0.20599999999999999</v>
      </c>
      <c r="E16" t="s">
        <v>253</v>
      </c>
    </row>
    <row r="17" spans="1:5" x14ac:dyDescent="0.3">
      <c r="A17" s="13" t="s">
        <v>35</v>
      </c>
      <c r="B17" t="s">
        <v>36</v>
      </c>
      <c r="C17" t="str">
        <f t="shared" si="0"/>
        <v>02 - CENTROS DE TRANSFORMACION</v>
      </c>
      <c r="D17" s="5">
        <v>0</v>
      </c>
    </row>
    <row r="18" spans="1:5" x14ac:dyDescent="0.3">
      <c r="A18" s="13" t="s">
        <v>37</v>
      </c>
      <c r="B18" t="s">
        <v>38</v>
      </c>
      <c r="C18" t="str">
        <f t="shared" si="0"/>
        <v>02-01 - INTEMPERIE</v>
      </c>
      <c r="D18" s="5">
        <v>0</v>
      </c>
    </row>
    <row r="19" spans="1:5" x14ac:dyDescent="0.3">
      <c r="A19" s="13" t="s">
        <v>39</v>
      </c>
      <c r="B19" t="s">
        <v>40</v>
      </c>
      <c r="C19" t="str">
        <f t="shared" si="0"/>
        <v>02-01-01-01 - Cualquier Potencia</v>
      </c>
      <c r="D19" s="5">
        <v>20.192</v>
      </c>
      <c r="E19" t="s">
        <v>254</v>
      </c>
    </row>
    <row r="20" spans="1:5" x14ac:dyDescent="0.3">
      <c r="A20" s="13" t="s">
        <v>41</v>
      </c>
      <c r="B20" t="s">
        <v>42</v>
      </c>
      <c r="C20" t="str">
        <f t="shared" si="0"/>
        <v>02-02 - INTERIOR</v>
      </c>
      <c r="D20" s="5">
        <v>0</v>
      </c>
    </row>
    <row r="21" spans="1:5" x14ac:dyDescent="0.3">
      <c r="A21" s="13" t="s">
        <v>43</v>
      </c>
      <c r="B21" t="s">
        <v>40</v>
      </c>
      <c r="C21" t="str">
        <f t="shared" si="0"/>
        <v>02-02-01-01 - Cualquier Potencia</v>
      </c>
      <c r="D21" s="5">
        <v>0.08</v>
      </c>
      <c r="E21" t="s">
        <v>255</v>
      </c>
    </row>
    <row r="22" spans="1:5" x14ac:dyDescent="0.3">
      <c r="A22" s="13" t="s">
        <v>44</v>
      </c>
      <c r="B22" t="s">
        <v>45</v>
      </c>
      <c r="C22" t="str">
        <f t="shared" si="0"/>
        <v>02-03 - VARIOS</v>
      </c>
      <c r="D22" s="5">
        <v>0</v>
      </c>
    </row>
    <row r="23" spans="1:5" x14ac:dyDescent="0.3">
      <c r="A23" s="13" t="s">
        <v>46</v>
      </c>
      <c r="B23" t="s">
        <v>47</v>
      </c>
      <c r="C23" t="str">
        <f t="shared" si="0"/>
        <v>02-03-01-01 - Centro de Seccionamiento</v>
      </c>
      <c r="D23" s="5">
        <v>20.192</v>
      </c>
      <c r="E23" t="s">
        <v>259</v>
      </c>
    </row>
    <row r="24" spans="1:5" x14ac:dyDescent="0.3">
      <c r="A24" s="13" t="s">
        <v>48</v>
      </c>
      <c r="B24" t="s">
        <v>49</v>
      </c>
      <c r="C24" t="str">
        <f t="shared" si="0"/>
        <v>02-03-01-02 - Órgano de Corte de Red</v>
      </c>
      <c r="D24" s="5">
        <v>20.192</v>
      </c>
      <c r="E24" t="s">
        <v>259</v>
      </c>
    </row>
    <row r="25" spans="1:5" x14ac:dyDescent="0.3">
      <c r="A25" s="13" t="s">
        <v>290</v>
      </c>
      <c r="B25" t="s">
        <v>291</v>
      </c>
      <c r="C25" t="str">
        <f t="shared" si="0"/>
        <v>02-03-01-03 - Regulador de Tensión</v>
      </c>
      <c r="D25" s="5">
        <v>140</v>
      </c>
      <c r="E25" t="s">
        <v>259</v>
      </c>
    </row>
    <row r="26" spans="1:5" x14ac:dyDescent="0.3">
      <c r="A26" s="13" t="s">
        <v>50</v>
      </c>
      <c r="B26" t="s">
        <v>51</v>
      </c>
      <c r="C26" t="str">
        <f t="shared" si="0"/>
        <v>03 - SUBESTACIONES</v>
      </c>
      <c r="D26" s="5">
        <v>0</v>
      </c>
    </row>
    <row r="27" spans="1:5" x14ac:dyDescent="0.3">
      <c r="A27" s="13" t="s">
        <v>52</v>
      </c>
      <c r="B27" t="s">
        <v>40</v>
      </c>
      <c r="C27" t="str">
        <f t="shared" si="0"/>
        <v>03-01-01-01 - Cualquier Potencia</v>
      </c>
      <c r="D27" s="5">
        <v>2.1</v>
      </c>
      <c r="E27" t="s">
        <v>275</v>
      </c>
    </row>
    <row r="28" spans="1:5" x14ac:dyDescent="0.3">
      <c r="A28" s="13" t="s">
        <v>54</v>
      </c>
      <c r="B28" t="s">
        <v>55</v>
      </c>
      <c r="C28" t="str">
        <f t="shared" si="0"/>
        <v>04 - LINEAS ELECTRICAS DE BAJA TENSION</v>
      </c>
      <c r="D28" s="5">
        <v>0</v>
      </c>
    </row>
    <row r="29" spans="1:5" x14ac:dyDescent="0.3">
      <c r="A29" s="13" t="s">
        <v>56</v>
      </c>
      <c r="B29" t="s">
        <v>57</v>
      </c>
      <c r="C29" t="str">
        <f t="shared" si="0"/>
        <v>04-01 - REDES TRENZADAS AEREAS</v>
      </c>
      <c r="D29" s="5">
        <v>0</v>
      </c>
    </row>
    <row r="30" spans="1:5" x14ac:dyDescent="0.3">
      <c r="A30" s="13" t="s">
        <v>58</v>
      </c>
      <c r="B30" t="s">
        <v>59</v>
      </c>
      <c r="C30" t="str">
        <f t="shared" si="0"/>
        <v>04-01-01-01 - Cualquier Sección</v>
      </c>
      <c r="D30" s="5">
        <v>7.6999999999999999E-2</v>
      </c>
      <c r="E30" t="s">
        <v>253</v>
      </c>
    </row>
    <row r="31" spans="1:5" x14ac:dyDescent="0.3">
      <c r="A31" s="13" t="s">
        <v>60</v>
      </c>
      <c r="B31" t="s">
        <v>61</v>
      </c>
      <c r="C31" t="str">
        <f t="shared" si="0"/>
        <v>04-02 - REDES SUBTERRANEAS</v>
      </c>
      <c r="D31" s="5">
        <v>0</v>
      </c>
    </row>
    <row r="32" spans="1:5" x14ac:dyDescent="0.3">
      <c r="A32" s="13" t="s">
        <v>62</v>
      </c>
      <c r="B32" t="s">
        <v>59</v>
      </c>
      <c r="C32" t="str">
        <f t="shared" si="0"/>
        <v>04-02-01-01 - Cualquier Sección</v>
      </c>
      <c r="D32" s="5">
        <v>9.1999999999999998E-2</v>
      </c>
      <c r="E32" t="s">
        <v>253</v>
      </c>
    </row>
    <row r="33" spans="1:5" x14ac:dyDescent="0.3">
      <c r="A33" s="13" t="s">
        <v>63</v>
      </c>
      <c r="B33" t="s">
        <v>64</v>
      </c>
      <c r="C33" t="str">
        <f t="shared" si="0"/>
        <v>05 - GRUPOS ELECTROGENOS</v>
      </c>
      <c r="D33" s="5">
        <v>0</v>
      </c>
    </row>
    <row r="34" spans="1:5" x14ac:dyDescent="0.3">
      <c r="A34" s="13" t="s">
        <v>65</v>
      </c>
      <c r="B34" t="s">
        <v>40</v>
      </c>
      <c r="C34" t="str">
        <f t="shared" si="0"/>
        <v>05-01-01-01 - Cualquier Potencia</v>
      </c>
      <c r="D34" s="5">
        <v>0.2</v>
      </c>
      <c r="E34" t="s">
        <v>255</v>
      </c>
    </row>
    <row r="35" spans="1:5" x14ac:dyDescent="0.3">
      <c r="A35" s="13" t="s">
        <v>66</v>
      </c>
      <c r="B35" t="s">
        <v>67</v>
      </c>
      <c r="C35" t="str">
        <f t="shared" si="0"/>
        <v>06 - INSTALACIONES ELECTRICAS DE BAJA TENSION</v>
      </c>
      <c r="D35" s="5">
        <v>0</v>
      </c>
    </row>
    <row r="36" spans="1:5" x14ac:dyDescent="0.3">
      <c r="A36" s="13" t="s">
        <v>68</v>
      </c>
      <c r="B36" t="s">
        <v>69</v>
      </c>
      <c r="C36" t="str">
        <f t="shared" si="0"/>
        <v>06-01-01-01 - Locales</v>
      </c>
      <c r="D36" s="5">
        <v>0.64200000000000002</v>
      </c>
      <c r="E36" t="s">
        <v>256</v>
      </c>
    </row>
    <row r="37" spans="1:5" x14ac:dyDescent="0.3">
      <c r="A37" s="13" t="s">
        <v>70</v>
      </c>
      <c r="B37" t="s">
        <v>71</v>
      </c>
      <c r="C37" t="str">
        <f t="shared" si="0"/>
        <v>06-01-01-02 - Naves</v>
      </c>
      <c r="D37" s="5">
        <v>0.58799999999999997</v>
      </c>
      <c r="E37" t="s">
        <v>256</v>
      </c>
    </row>
    <row r="38" spans="1:5" x14ac:dyDescent="0.3">
      <c r="A38" s="13" t="s">
        <v>72</v>
      </c>
      <c r="B38" t="s">
        <v>73</v>
      </c>
      <c r="C38" t="str">
        <f t="shared" si="0"/>
        <v>06-01-01-03 - Ascensores</v>
      </c>
      <c r="D38" s="5">
        <v>0.46100000000000002</v>
      </c>
      <c r="E38" t="s">
        <v>256</v>
      </c>
    </row>
    <row r="39" spans="1:5" x14ac:dyDescent="0.3">
      <c r="A39" s="13" t="s">
        <v>74</v>
      </c>
      <c r="B39" t="s">
        <v>75</v>
      </c>
      <c r="C39" t="str">
        <f t="shared" si="0"/>
        <v>06-01-01-04 - Bombeos</v>
      </c>
      <c r="D39" s="5">
        <v>0.70299999999999996</v>
      </c>
      <c r="E39" t="s">
        <v>256</v>
      </c>
    </row>
    <row r="40" spans="1:5" x14ac:dyDescent="0.3">
      <c r="A40" s="13" t="s">
        <v>76</v>
      </c>
      <c r="B40" t="s">
        <v>77</v>
      </c>
      <c r="C40" t="str">
        <f t="shared" si="0"/>
        <v>06-01-01-05 - Viviendas</v>
      </c>
      <c r="D40" s="5">
        <v>0.71099999999999997</v>
      </c>
      <c r="E40" t="s">
        <v>256</v>
      </c>
    </row>
    <row r="41" spans="1:5" x14ac:dyDescent="0.3">
      <c r="A41" s="13" t="s">
        <v>78</v>
      </c>
      <c r="B41" t="s">
        <v>79</v>
      </c>
      <c r="C41" t="str">
        <f t="shared" si="0"/>
        <v>06-01-01-06 - Garajes</v>
      </c>
      <c r="D41" s="5">
        <v>2.5000000000000001E-2</v>
      </c>
      <c r="E41" t="s">
        <v>257</v>
      </c>
    </row>
    <row r="42" spans="1:5" x14ac:dyDescent="0.3">
      <c r="A42" s="13" t="s">
        <v>80</v>
      </c>
      <c r="B42" t="s">
        <v>81</v>
      </c>
      <c r="C42" t="str">
        <f t="shared" si="0"/>
        <v>06-01-01-07 - Provisionales de Obra</v>
      </c>
      <c r="D42" s="5">
        <v>0.441</v>
      </c>
      <c r="E42" t="s">
        <v>256</v>
      </c>
    </row>
    <row r="43" spans="1:5" x14ac:dyDescent="0.3">
      <c r="A43" s="13" t="s">
        <v>82</v>
      </c>
      <c r="B43" t="s">
        <v>83</v>
      </c>
      <c r="C43" t="str">
        <f t="shared" si="0"/>
        <v>06-01-01-08 - Renovación de Centralización de Contadores</v>
      </c>
      <c r="D43" s="5">
        <v>2.133</v>
      </c>
      <c r="E43" t="s">
        <v>258</v>
      </c>
    </row>
    <row r="44" spans="1:5" x14ac:dyDescent="0.3">
      <c r="A44" s="13" t="s">
        <v>282</v>
      </c>
      <c r="B44" t="s">
        <v>292</v>
      </c>
      <c r="C44" t="str">
        <f t="shared" si="0"/>
        <v>06-01-01-09 - Reforma de instalación eléctrica</v>
      </c>
      <c r="D44" s="5">
        <v>0.32100000000000001</v>
      </c>
      <c r="E44" t="s">
        <v>256</v>
      </c>
    </row>
    <row r="45" spans="1:5" x14ac:dyDescent="0.3">
      <c r="A45" s="13" t="s">
        <v>84</v>
      </c>
      <c r="B45" t="s">
        <v>85</v>
      </c>
      <c r="C45" t="str">
        <f t="shared" si="0"/>
        <v>07 - ALUMBRADO PUBLICO</v>
      </c>
      <c r="D45" s="5">
        <v>0</v>
      </c>
    </row>
    <row r="46" spans="1:5" x14ac:dyDescent="0.3">
      <c r="A46" s="13" t="s">
        <v>86</v>
      </c>
      <c r="B46" t="s">
        <v>87</v>
      </c>
      <c r="C46" t="str">
        <f t="shared" si="0"/>
        <v>07-01-01-04 - Renovación de luminarias</v>
      </c>
      <c r="D46" s="5">
        <v>1.5069999999999999</v>
      </c>
      <c r="E46" t="s">
        <v>259</v>
      </c>
    </row>
    <row r="47" spans="1:5" x14ac:dyDescent="0.3">
      <c r="A47" s="13" t="s">
        <v>88</v>
      </c>
      <c r="B47" t="s">
        <v>89</v>
      </c>
      <c r="C47" t="str">
        <f t="shared" si="0"/>
        <v>07-01-01-05 - Renovación de cuadros</v>
      </c>
      <c r="D47" s="5">
        <v>20.192</v>
      </c>
      <c r="E47" t="s">
        <v>254</v>
      </c>
    </row>
    <row r="48" spans="1:5" x14ac:dyDescent="0.3">
      <c r="A48" s="13" t="s">
        <v>283</v>
      </c>
      <c r="B48" t="s">
        <v>284</v>
      </c>
      <c r="C48" t="str">
        <f t="shared" si="0"/>
        <v>07-01-01-06 - Renovación de lámparas</v>
      </c>
      <c r="D48" s="5">
        <v>0.5</v>
      </c>
      <c r="E48" t="s">
        <v>259</v>
      </c>
    </row>
    <row r="49" spans="1:5" x14ac:dyDescent="0.3">
      <c r="A49" s="13" t="s">
        <v>295</v>
      </c>
      <c r="B49" t="s">
        <v>296</v>
      </c>
      <c r="C49" t="str">
        <f t="shared" si="0"/>
        <v>07-01-01-07 - Punto de Luz</v>
      </c>
      <c r="D49" s="5">
        <v>2</v>
      </c>
      <c r="E49" t="s">
        <v>259</v>
      </c>
    </row>
    <row r="50" spans="1:5" x14ac:dyDescent="0.3">
      <c r="A50" s="13" t="s">
        <v>90</v>
      </c>
      <c r="B50" t="s">
        <v>91</v>
      </c>
      <c r="C50" t="str">
        <f t="shared" si="0"/>
        <v>08 - INSTALACION DE APARATOS ELEVADORES</v>
      </c>
      <c r="D50" s="5">
        <v>0</v>
      </c>
    </row>
    <row r="51" spans="1:5" x14ac:dyDescent="0.3">
      <c r="A51" s="13" t="s">
        <v>92</v>
      </c>
      <c r="B51" t="s">
        <v>93</v>
      </c>
      <c r="C51" t="str">
        <f t="shared" si="0"/>
        <v>08-01-01-01 - Grúa Torre</v>
      </c>
      <c r="D51" s="5">
        <v>20.192</v>
      </c>
      <c r="E51" t="s">
        <v>254</v>
      </c>
    </row>
    <row r="52" spans="1:5" x14ac:dyDescent="0.3">
      <c r="A52" s="13" t="s">
        <v>94</v>
      </c>
      <c r="B52" t="s">
        <v>73</v>
      </c>
      <c r="C52" t="str">
        <f t="shared" si="0"/>
        <v>08-01-01-02 - Ascensores</v>
      </c>
      <c r="D52" s="5">
        <v>20.192</v>
      </c>
      <c r="E52" t="s">
        <v>254</v>
      </c>
    </row>
    <row r="53" spans="1:5" x14ac:dyDescent="0.3">
      <c r="A53" s="13" t="s">
        <v>95</v>
      </c>
      <c r="B53" t="s">
        <v>96</v>
      </c>
      <c r="C53" t="str">
        <f t="shared" si="0"/>
        <v>08-01-01-03 - Montacargas</v>
      </c>
      <c r="D53" s="5">
        <v>20.192</v>
      </c>
      <c r="E53" t="s">
        <v>254</v>
      </c>
    </row>
    <row r="54" spans="1:5" x14ac:dyDescent="0.3">
      <c r="A54" s="13" t="s">
        <v>97</v>
      </c>
      <c r="B54" t="s">
        <v>98</v>
      </c>
      <c r="C54" t="str">
        <f t="shared" si="0"/>
        <v>09 - INSTALACIONES DE GLP</v>
      </c>
      <c r="D54" s="5">
        <v>0</v>
      </c>
    </row>
    <row r="55" spans="1:5" x14ac:dyDescent="0.3">
      <c r="A55" s="13" t="s">
        <v>99</v>
      </c>
      <c r="B55" t="s">
        <v>100</v>
      </c>
      <c r="C55" t="str">
        <f t="shared" si="0"/>
        <v>09-01-01-01 - Depósitos</v>
      </c>
      <c r="D55" s="5">
        <v>6.0000000000000001E-3</v>
      </c>
      <c r="E55" t="s">
        <v>260</v>
      </c>
    </row>
    <row r="56" spans="1:5" x14ac:dyDescent="0.3">
      <c r="A56" s="13" t="s">
        <v>101</v>
      </c>
      <c r="B56" t="s">
        <v>102</v>
      </c>
      <c r="C56" t="str">
        <f t="shared" si="0"/>
        <v>09-01-01-02 - Botellas</v>
      </c>
      <c r="D56" s="5">
        <v>0.33700000000000002</v>
      </c>
      <c r="E56" t="s">
        <v>261</v>
      </c>
    </row>
    <row r="57" spans="1:5" x14ac:dyDescent="0.3">
      <c r="A57" s="13" t="s">
        <v>103</v>
      </c>
      <c r="B57" t="s">
        <v>104</v>
      </c>
      <c r="C57" t="str">
        <f t="shared" si="0"/>
        <v>09-01-01-03 - Cocinas Industriales</v>
      </c>
      <c r="D57" s="5">
        <v>20.192</v>
      </c>
      <c r="E57" t="s">
        <v>254</v>
      </c>
    </row>
    <row r="58" spans="1:5" x14ac:dyDescent="0.3">
      <c r="A58" s="13" t="s">
        <v>105</v>
      </c>
      <c r="B58" t="s">
        <v>106</v>
      </c>
      <c r="C58" t="str">
        <f t="shared" si="0"/>
        <v>09-01-01-04 - Distribución de gas canalizado</v>
      </c>
      <c r="D58" s="5">
        <v>0.13500000000000001</v>
      </c>
      <c r="E58" t="s">
        <v>253</v>
      </c>
    </row>
    <row r="59" spans="1:5" x14ac:dyDescent="0.3">
      <c r="A59" s="13" t="s">
        <v>107</v>
      </c>
      <c r="B59" t="s">
        <v>108</v>
      </c>
      <c r="C59" t="str">
        <f t="shared" si="0"/>
        <v>09-01-01-05 - Viviendas Individuales</v>
      </c>
      <c r="D59" s="5">
        <v>1.1339999999999999</v>
      </c>
      <c r="E59" t="s">
        <v>262</v>
      </c>
    </row>
    <row r="60" spans="1:5" x14ac:dyDescent="0.3">
      <c r="A60" s="13" t="s">
        <v>109</v>
      </c>
      <c r="B60" t="s">
        <v>110</v>
      </c>
      <c r="C60" t="str">
        <f t="shared" si="0"/>
        <v>09-01-01-06 - Viviendas/Locales: Colectivas</v>
      </c>
      <c r="D60" s="5">
        <v>5.1999999999999998E-2</v>
      </c>
      <c r="E60" t="s">
        <v>256</v>
      </c>
    </row>
    <row r="61" spans="1:5" x14ac:dyDescent="0.3">
      <c r="A61" s="13" t="s">
        <v>111</v>
      </c>
      <c r="B61" t="s">
        <v>112</v>
      </c>
      <c r="C61" t="str">
        <f t="shared" si="0"/>
        <v>09-01-01-07 - Naves, Quemadores Industriales</v>
      </c>
      <c r="D61" s="5">
        <v>2.5999999999999999E-2</v>
      </c>
      <c r="E61" t="s">
        <v>256</v>
      </c>
    </row>
    <row r="62" spans="1:5" x14ac:dyDescent="0.3">
      <c r="A62" s="13" t="s">
        <v>113</v>
      </c>
      <c r="B62" t="s">
        <v>114</v>
      </c>
      <c r="C62" t="str">
        <f t="shared" si="0"/>
        <v>10 - PRODUCCION DE ENERGIA</v>
      </c>
      <c r="D62" s="5">
        <v>0</v>
      </c>
    </row>
    <row r="63" spans="1:5" x14ac:dyDescent="0.3">
      <c r="A63" s="13" t="s">
        <v>115</v>
      </c>
      <c r="B63" t="s">
        <v>116</v>
      </c>
      <c r="C63" t="str">
        <f t="shared" si="0"/>
        <v>10-01-01-01 - Fotovoltaicas</v>
      </c>
      <c r="D63" s="5">
        <v>1</v>
      </c>
      <c r="E63" t="s">
        <v>263</v>
      </c>
    </row>
    <row r="64" spans="1:5" x14ac:dyDescent="0.3">
      <c r="A64" s="13" t="s">
        <v>117</v>
      </c>
      <c r="B64" t="s">
        <v>118</v>
      </c>
      <c r="C64" t="str">
        <f t="shared" si="0"/>
        <v>10-01-01-02 - Centrales de Producción</v>
      </c>
      <c r="D64" s="5">
        <v>2</v>
      </c>
      <c r="E64" t="s">
        <v>256</v>
      </c>
    </row>
    <row r="65" spans="1:5" x14ac:dyDescent="0.3">
      <c r="A65" s="13" t="s">
        <v>119</v>
      </c>
      <c r="B65" t="s">
        <v>120</v>
      </c>
      <c r="C65" t="str">
        <f t="shared" si="0"/>
        <v>10-01-01-03 - Plantas de Cogeneración</v>
      </c>
      <c r="D65" s="5">
        <v>0.5</v>
      </c>
      <c r="E65" t="s">
        <v>256</v>
      </c>
    </row>
    <row r="66" spans="1:5" x14ac:dyDescent="0.3">
      <c r="A66" s="13" t="s">
        <v>121</v>
      </c>
      <c r="B66" t="s">
        <v>122</v>
      </c>
      <c r="C66" t="str">
        <f t="shared" si="0"/>
        <v>10-01-01-04 - Parques Eólicos</v>
      </c>
      <c r="D66" s="5">
        <v>0.9</v>
      </c>
      <c r="E66" t="s">
        <v>256</v>
      </c>
    </row>
    <row r="67" spans="1:5" x14ac:dyDescent="0.3">
      <c r="A67" s="13" t="s">
        <v>123</v>
      </c>
      <c r="B67" t="s">
        <v>124</v>
      </c>
      <c r="C67" t="str">
        <f t="shared" si="0"/>
        <v>10-01-01-05 - Termosolares</v>
      </c>
      <c r="D67" s="5">
        <v>4</v>
      </c>
      <c r="E67" t="s">
        <v>256</v>
      </c>
    </row>
    <row r="68" spans="1:5" x14ac:dyDescent="0.3">
      <c r="A68" s="13" t="s">
        <v>125</v>
      </c>
      <c r="B68" t="s">
        <v>126</v>
      </c>
      <c r="C68" t="str">
        <f t="shared" ref="C68:C137" si="1">CONCATENATE(A68," - ",B68)</f>
        <v>11 - INSTALACIONES DE CALEFACCION/CLIMATIZACION/VENTILACION</v>
      </c>
      <c r="D68" s="5">
        <v>0</v>
      </c>
    </row>
    <row r="69" spans="1:5" x14ac:dyDescent="0.3">
      <c r="A69" s="13" t="s">
        <v>127</v>
      </c>
      <c r="B69" t="s">
        <v>128</v>
      </c>
      <c r="C69" t="str">
        <f t="shared" si="1"/>
        <v>11-01 - CALEFACCION</v>
      </c>
      <c r="D69" s="5">
        <v>0</v>
      </c>
    </row>
    <row r="70" spans="1:5" x14ac:dyDescent="0.3">
      <c r="A70" s="13" t="s">
        <v>129</v>
      </c>
      <c r="B70" t="s">
        <v>130</v>
      </c>
      <c r="C70" t="str">
        <f t="shared" si="1"/>
        <v>11-01-01-01 - Viviendas Convenc. (Gasoleo, GN)</v>
      </c>
      <c r="D70" s="5">
        <v>0.54600000000000004</v>
      </c>
      <c r="E70" t="s">
        <v>256</v>
      </c>
    </row>
    <row r="71" spans="1:5" x14ac:dyDescent="0.3">
      <c r="A71" s="13" t="s">
        <v>131</v>
      </c>
      <c r="B71" t="s">
        <v>132</v>
      </c>
      <c r="C71" t="str">
        <f t="shared" si="1"/>
        <v>11-01-01-02 - Viviendas No Convenc. (Biomasa, Geotérmica)</v>
      </c>
      <c r="D71" s="5">
        <v>0.628</v>
      </c>
      <c r="E71" t="s">
        <v>256</v>
      </c>
    </row>
    <row r="72" spans="1:5" x14ac:dyDescent="0.3">
      <c r="A72" s="13" t="s">
        <v>133</v>
      </c>
      <c r="B72" t="s">
        <v>134</v>
      </c>
      <c r="C72" t="str">
        <f t="shared" si="1"/>
        <v>11-01-01-03 - Locales Convencional</v>
      </c>
      <c r="D72" s="5">
        <v>0.872</v>
      </c>
      <c r="E72" t="s">
        <v>256</v>
      </c>
    </row>
    <row r="73" spans="1:5" x14ac:dyDescent="0.3">
      <c r="A73" s="13" t="s">
        <v>135</v>
      </c>
      <c r="B73" t="s">
        <v>136</v>
      </c>
      <c r="C73" t="str">
        <f t="shared" si="1"/>
        <v>11-01-01-04 - Locales No Convencional</v>
      </c>
      <c r="D73" s="5">
        <v>1.0029999999999999</v>
      </c>
      <c r="E73" t="s">
        <v>256</v>
      </c>
    </row>
    <row r="74" spans="1:5" x14ac:dyDescent="0.3">
      <c r="A74" s="13" t="s">
        <v>137</v>
      </c>
      <c r="B74" t="s">
        <v>138</v>
      </c>
      <c r="C74" t="str">
        <f t="shared" si="1"/>
        <v>11-01-01-05 - Naves Industriales</v>
      </c>
      <c r="D74" s="5">
        <v>7.1999999999999995E-2</v>
      </c>
      <c r="E74" t="s">
        <v>256</v>
      </c>
    </row>
    <row r="75" spans="1:5" x14ac:dyDescent="0.3">
      <c r="A75" s="13" t="s">
        <v>139</v>
      </c>
      <c r="B75" t="s">
        <v>140</v>
      </c>
      <c r="C75" t="str">
        <f t="shared" si="1"/>
        <v>11-01-01-06 - Reforma de Salas de Calderas</v>
      </c>
      <c r="D75" s="5">
        <v>0.105</v>
      </c>
      <c r="E75" t="s">
        <v>256</v>
      </c>
    </row>
    <row r="76" spans="1:5" x14ac:dyDescent="0.3">
      <c r="A76" s="13" t="s">
        <v>141</v>
      </c>
      <c r="B76" t="s">
        <v>142</v>
      </c>
      <c r="C76" t="str">
        <f t="shared" si="1"/>
        <v>11-02 - CLIMATIZACION</v>
      </c>
      <c r="D76" s="5">
        <v>0</v>
      </c>
    </row>
    <row r="77" spans="1:5" x14ac:dyDescent="0.3">
      <c r="A77" s="13" t="s">
        <v>143</v>
      </c>
      <c r="B77" t="s">
        <v>144</v>
      </c>
      <c r="C77" t="str">
        <f t="shared" si="1"/>
        <v>11-02-01-01 - Viviendas/Locales</v>
      </c>
      <c r="D77" s="5">
        <v>0.95</v>
      </c>
      <c r="E77" t="s">
        <v>256</v>
      </c>
    </row>
    <row r="78" spans="1:5" x14ac:dyDescent="0.3">
      <c r="A78" s="13" t="s">
        <v>145</v>
      </c>
      <c r="B78" t="s">
        <v>146</v>
      </c>
      <c r="C78" t="str">
        <f t="shared" si="1"/>
        <v>11-03 - VENTILACION/EXTRACCION</v>
      </c>
      <c r="D78" s="5">
        <v>0</v>
      </c>
    </row>
    <row r="79" spans="1:5" x14ac:dyDescent="0.3">
      <c r="A79" s="13" t="s">
        <v>147</v>
      </c>
      <c r="B79" t="s">
        <v>148</v>
      </c>
      <c r="C79" t="str">
        <f t="shared" si="1"/>
        <v>11-03-01-01 - Garajes/Locales/Naves</v>
      </c>
      <c r="D79" s="5">
        <v>2.4E-2</v>
      </c>
      <c r="E79" t="s">
        <v>257</v>
      </c>
    </row>
    <row r="80" spans="1:5" x14ac:dyDescent="0.3">
      <c r="A80" s="13" t="s">
        <v>285</v>
      </c>
      <c r="B80" t="s">
        <v>281</v>
      </c>
      <c r="C80" t="str">
        <f t="shared" si="1"/>
        <v>11-04 - CALOR INDUSTRIAL</v>
      </c>
      <c r="D80" s="5">
        <v>0</v>
      </c>
    </row>
    <row r="81" spans="1:5" x14ac:dyDescent="0.3">
      <c r="A81" s="13" t="s">
        <v>286</v>
      </c>
      <c r="B81" t="s">
        <v>287</v>
      </c>
      <c r="C81" t="str">
        <f t="shared" si="1"/>
        <v>11-04-01-01 - Calderas de producción de calor industrial</v>
      </c>
      <c r="D81" s="5">
        <v>7.0000000000000007E-2</v>
      </c>
      <c r="E81" t="s">
        <v>256</v>
      </c>
    </row>
    <row r="82" spans="1:5" x14ac:dyDescent="0.3">
      <c r="A82" s="13" t="s">
        <v>149</v>
      </c>
      <c r="B82" t="s">
        <v>150</v>
      </c>
      <c r="C82" t="str">
        <f t="shared" si="1"/>
        <v>12 - INSTALACIONES DE SUMINISTRO/EVACUACION/DISTRIBUCION DE AGUA</v>
      </c>
      <c r="D82" s="5">
        <v>0</v>
      </c>
    </row>
    <row r="83" spans="1:5" x14ac:dyDescent="0.3">
      <c r="A83" s="13" t="s">
        <v>151</v>
      </c>
      <c r="B83" t="s">
        <v>152</v>
      </c>
      <c r="C83" t="str">
        <f t="shared" si="1"/>
        <v>12-01 - SUMINISTRO</v>
      </c>
      <c r="D83" s="5">
        <v>0</v>
      </c>
    </row>
    <row r="84" spans="1:5" x14ac:dyDescent="0.3">
      <c r="A84" s="13" t="s">
        <v>153</v>
      </c>
      <c r="B84" t="s">
        <v>77</v>
      </c>
      <c r="C84" t="str">
        <f t="shared" si="1"/>
        <v>12-01-01-01 - Viviendas</v>
      </c>
      <c r="D84" s="5">
        <v>1.911</v>
      </c>
      <c r="E84" t="s">
        <v>264</v>
      </c>
    </row>
    <row r="85" spans="1:5" x14ac:dyDescent="0.3">
      <c r="A85" s="13" t="s">
        <v>154</v>
      </c>
      <c r="B85" t="s">
        <v>155</v>
      </c>
      <c r="C85" t="str">
        <f t="shared" si="1"/>
        <v>12-01-01-02 - Otros Locales</v>
      </c>
      <c r="D85" s="5">
        <v>0.19</v>
      </c>
      <c r="E85" t="s">
        <v>265</v>
      </c>
    </row>
    <row r="86" spans="1:5" x14ac:dyDescent="0.3">
      <c r="A86" s="13" t="s">
        <v>293</v>
      </c>
      <c r="B86" t="s">
        <v>294</v>
      </c>
      <c r="C86" t="str">
        <f t="shared" si="1"/>
        <v>12-01-01-03 - BIEs</v>
      </c>
      <c r="D86" s="5">
        <v>3.75</v>
      </c>
      <c r="E86" t="s">
        <v>265</v>
      </c>
    </row>
    <row r="87" spans="1:5" x14ac:dyDescent="0.3">
      <c r="A87" s="13" t="s">
        <v>156</v>
      </c>
      <c r="B87" t="s">
        <v>157</v>
      </c>
      <c r="C87" t="str">
        <f t="shared" si="1"/>
        <v>12-02 - EVACUACION</v>
      </c>
      <c r="D87" s="5">
        <v>0</v>
      </c>
    </row>
    <row r="88" spans="1:5" x14ac:dyDescent="0.3">
      <c r="A88" s="13" t="s">
        <v>158</v>
      </c>
      <c r="B88" t="s">
        <v>77</v>
      </c>
      <c r="C88" t="str">
        <f t="shared" si="1"/>
        <v>12-02-01-01 - Viviendas</v>
      </c>
      <c r="D88" s="5">
        <v>0.95</v>
      </c>
      <c r="E88" t="s">
        <v>265</v>
      </c>
    </row>
    <row r="89" spans="1:5" x14ac:dyDescent="0.3">
      <c r="A89" s="13" t="s">
        <v>159</v>
      </c>
      <c r="B89" t="s">
        <v>155</v>
      </c>
      <c r="C89" t="str">
        <f t="shared" si="1"/>
        <v>12-02-01-02 - Otros Locales</v>
      </c>
      <c r="D89" s="5">
        <v>9.5000000000000001E-2</v>
      </c>
      <c r="E89" t="s">
        <v>265</v>
      </c>
    </row>
    <row r="90" spans="1:5" x14ac:dyDescent="0.3">
      <c r="A90" s="13" t="s">
        <v>160</v>
      </c>
      <c r="B90" t="s">
        <v>161</v>
      </c>
      <c r="C90" t="str">
        <f t="shared" si="1"/>
        <v>12-03 - ENERGIA SOLAR TERMICA</v>
      </c>
      <c r="D90" s="5">
        <v>0</v>
      </c>
    </row>
    <row r="91" spans="1:5" x14ac:dyDescent="0.3">
      <c r="A91" s="13" t="s">
        <v>162</v>
      </c>
      <c r="B91" t="s">
        <v>163</v>
      </c>
      <c r="C91" t="str">
        <f t="shared" si="1"/>
        <v>12-03-01-01 - Superficie de Panel</v>
      </c>
      <c r="D91" s="5">
        <v>1.238</v>
      </c>
      <c r="E91" t="s">
        <v>257</v>
      </c>
    </row>
    <row r="92" spans="1:5" x14ac:dyDescent="0.3">
      <c r="A92" s="13" t="s">
        <v>164</v>
      </c>
      <c r="B92" t="s">
        <v>165</v>
      </c>
      <c r="C92" t="str">
        <f t="shared" si="1"/>
        <v>12-04 - DISTRIBUCION</v>
      </c>
      <c r="D92" s="5">
        <v>0</v>
      </c>
    </row>
    <row r="93" spans="1:5" x14ac:dyDescent="0.3">
      <c r="A93" s="13" t="s">
        <v>166</v>
      </c>
      <c r="B93" t="s">
        <v>167</v>
      </c>
      <c r="C93" t="str">
        <f t="shared" si="1"/>
        <v>12-04-01-01 - Captación</v>
      </c>
      <c r="D93" s="5">
        <v>20.192</v>
      </c>
      <c r="E93" t="s">
        <v>254</v>
      </c>
    </row>
    <row r="94" spans="1:5" x14ac:dyDescent="0.3">
      <c r="A94" s="13" t="s">
        <v>168</v>
      </c>
      <c r="B94" t="s">
        <v>169</v>
      </c>
      <c r="C94" t="str">
        <f t="shared" si="1"/>
        <v>12-04-01-02 - Redes de Distribución</v>
      </c>
      <c r="D94" s="5">
        <v>0.18</v>
      </c>
      <c r="E94" t="s">
        <v>253</v>
      </c>
    </row>
    <row r="95" spans="1:5" x14ac:dyDescent="0.3">
      <c r="A95" s="13" t="s">
        <v>170</v>
      </c>
      <c r="B95" t="s">
        <v>171</v>
      </c>
      <c r="C95" t="str">
        <f t="shared" si="1"/>
        <v>12-04-01-03 - Depuración</v>
      </c>
      <c r="D95" s="5">
        <v>6</v>
      </c>
      <c r="E95" t="s">
        <v>266</v>
      </c>
    </row>
    <row r="96" spans="1:5" x14ac:dyDescent="0.3">
      <c r="A96" s="13" t="s">
        <v>172</v>
      </c>
      <c r="B96" t="s">
        <v>173</v>
      </c>
      <c r="C96" t="str">
        <f t="shared" si="1"/>
        <v>13 - AISLAMIENTO ACUSTICO</v>
      </c>
      <c r="D96" s="5">
        <v>0</v>
      </c>
    </row>
    <row r="97" spans="1:5" x14ac:dyDescent="0.3">
      <c r="A97" s="13" t="s">
        <v>174</v>
      </c>
      <c r="B97" t="s">
        <v>69</v>
      </c>
      <c r="C97" t="str">
        <f t="shared" si="1"/>
        <v>13-01-01-01 - Locales</v>
      </c>
      <c r="D97" s="5">
        <v>0.03</v>
      </c>
      <c r="E97" t="s">
        <v>267</v>
      </c>
    </row>
    <row r="98" spans="1:5" x14ac:dyDescent="0.3">
      <c r="A98" s="13" t="s">
        <v>175</v>
      </c>
      <c r="B98" t="s">
        <v>176</v>
      </c>
      <c r="C98" t="str">
        <f t="shared" si="1"/>
        <v>14 - INSTALACIONES DE PROTECCION CONTRA INCENDIOS</v>
      </c>
      <c r="D98" s="5">
        <v>0</v>
      </c>
    </row>
    <row r="99" spans="1:5" x14ac:dyDescent="0.3">
      <c r="A99" s="13" t="s">
        <v>177</v>
      </c>
      <c r="B99" t="s">
        <v>178</v>
      </c>
      <c r="C99" t="str">
        <f t="shared" si="1"/>
        <v>14-01-01-01 - Instalaciones Residenciales</v>
      </c>
      <c r="D99" s="5">
        <v>0.02</v>
      </c>
      <c r="E99" t="s">
        <v>267</v>
      </c>
    </row>
    <row r="100" spans="1:5" x14ac:dyDescent="0.3">
      <c r="A100" s="13" t="s">
        <v>179</v>
      </c>
      <c r="B100" t="s">
        <v>180</v>
      </c>
      <c r="C100" t="str">
        <f t="shared" si="1"/>
        <v>14-01-01-02 - Instalaciones No Residenciales</v>
      </c>
      <c r="D100" s="5">
        <v>2.5000000000000001E-2</v>
      </c>
      <c r="E100" t="s">
        <v>267</v>
      </c>
    </row>
    <row r="101" spans="1:5" x14ac:dyDescent="0.3">
      <c r="A101" s="13" t="s">
        <v>181</v>
      </c>
      <c r="B101" t="s">
        <v>182</v>
      </c>
      <c r="C101" t="str">
        <f t="shared" si="1"/>
        <v>15 - INSTALACIONES DE ALMACENAMIENTO DE LIQUIDOS</v>
      </c>
      <c r="D101" s="5">
        <v>0</v>
      </c>
    </row>
    <row r="102" spans="1:5" x14ac:dyDescent="0.3">
      <c r="A102" s="13" t="s">
        <v>183</v>
      </c>
      <c r="B102" t="s">
        <v>184</v>
      </c>
      <c r="C102" t="str">
        <f t="shared" si="1"/>
        <v>15-01-01-01 - A presión</v>
      </c>
      <c r="D102" s="5">
        <v>1.4</v>
      </c>
      <c r="E102" t="s">
        <v>266</v>
      </c>
    </row>
    <row r="103" spans="1:5" x14ac:dyDescent="0.3">
      <c r="A103" s="13" t="s">
        <v>185</v>
      </c>
      <c r="B103" t="s">
        <v>186</v>
      </c>
      <c r="C103" t="str">
        <f t="shared" si="1"/>
        <v>15-01-01-02 - Atmosféricos</v>
      </c>
      <c r="D103" s="5">
        <v>1.2</v>
      </c>
      <c r="E103" t="s">
        <v>266</v>
      </c>
    </row>
    <row r="104" spans="1:5" x14ac:dyDescent="0.3">
      <c r="A104" s="13" t="s">
        <v>187</v>
      </c>
      <c r="B104" t="s">
        <v>188</v>
      </c>
      <c r="C104" t="str">
        <f t="shared" si="1"/>
        <v>15-01-01-03 - Desmantelamiento de depósitos</v>
      </c>
      <c r="D104" s="5">
        <v>20.192</v>
      </c>
      <c r="E104" t="s">
        <v>254</v>
      </c>
    </row>
    <row r="105" spans="1:5" x14ac:dyDescent="0.3">
      <c r="A105" s="13" t="s">
        <v>288</v>
      </c>
      <c r="B105" t="s">
        <v>289</v>
      </c>
      <c r="C105" t="str">
        <f t="shared" si="1"/>
        <v>15-01-01-04 - Surtidores de combustible</v>
      </c>
      <c r="D105" s="5">
        <v>18</v>
      </c>
      <c r="E105" t="s">
        <v>259</v>
      </c>
    </row>
    <row r="106" spans="1:5" x14ac:dyDescent="0.3">
      <c r="A106" s="13" t="s">
        <v>189</v>
      </c>
      <c r="B106" t="s">
        <v>190</v>
      </c>
      <c r="C106" t="str">
        <f t="shared" si="1"/>
        <v>16 - REFORMA DE VEHICULOS</v>
      </c>
      <c r="D106" s="5">
        <v>0</v>
      </c>
    </row>
    <row r="107" spans="1:5" x14ac:dyDescent="0.3">
      <c r="A107" s="13" t="s">
        <v>191</v>
      </c>
      <c r="B107" t="s">
        <v>192</v>
      </c>
      <c r="C107" t="str">
        <f t="shared" si="1"/>
        <v>16-01-01-01 - Escasa Importancia (Tunning)</v>
      </c>
      <c r="D107" s="5">
        <v>9.4710000000000001</v>
      </c>
      <c r="E107" t="s">
        <v>254</v>
      </c>
    </row>
    <row r="108" spans="1:5" x14ac:dyDescent="0.3">
      <c r="A108" s="13" t="s">
        <v>193</v>
      </c>
      <c r="B108" t="s">
        <v>194</v>
      </c>
      <c r="C108" t="str">
        <f t="shared" si="1"/>
        <v>16-01-01-02 - Vehículos Pequeños (&lt;3500 Kg.)</v>
      </c>
      <c r="D108" s="5">
        <v>15.75</v>
      </c>
      <c r="E108" t="s">
        <v>254</v>
      </c>
    </row>
    <row r="109" spans="1:5" x14ac:dyDescent="0.3">
      <c r="A109" s="13" t="s">
        <v>195</v>
      </c>
      <c r="B109" t="s">
        <v>196</v>
      </c>
      <c r="C109" t="str">
        <f t="shared" si="1"/>
        <v>16-01-01-03 - Vehículos Grandes (&gt;3500 Kg.)</v>
      </c>
      <c r="D109" s="5">
        <v>18.899999999999999</v>
      </c>
      <c r="E109" t="s">
        <v>254</v>
      </c>
    </row>
    <row r="110" spans="1:5" x14ac:dyDescent="0.3">
      <c r="A110" s="13" t="s">
        <v>197</v>
      </c>
      <c r="B110" t="s">
        <v>198</v>
      </c>
      <c r="C110" t="str">
        <f t="shared" si="1"/>
        <v>17 - ACTIVIDADES</v>
      </c>
      <c r="D110" s="5">
        <v>0</v>
      </c>
    </row>
    <row r="111" spans="1:5" x14ac:dyDescent="0.3">
      <c r="A111" s="13" t="s">
        <v>199</v>
      </c>
      <c r="B111" t="s">
        <v>200</v>
      </c>
      <c r="C111" t="str">
        <f t="shared" si="1"/>
        <v>17-01-01-01 - Actividades Industriales</v>
      </c>
      <c r="D111" s="5">
        <v>1.0999999999999999E-2</v>
      </c>
      <c r="E111" t="s">
        <v>267</v>
      </c>
    </row>
    <row r="112" spans="1:5" x14ac:dyDescent="0.3">
      <c r="A112" s="13" t="s">
        <v>201</v>
      </c>
      <c r="B112" t="s">
        <v>202</v>
      </c>
      <c r="C112" t="str">
        <f t="shared" si="1"/>
        <v>17-01-01-02 - Actividades No Industriales</v>
      </c>
      <c r="D112" s="5">
        <v>1.0999999999999999E-2</v>
      </c>
      <c r="E112" t="s">
        <v>267</v>
      </c>
    </row>
    <row r="113" spans="1:5" x14ac:dyDescent="0.3">
      <c r="A113" s="13" t="s">
        <v>203</v>
      </c>
      <c r="B113" t="s">
        <v>204</v>
      </c>
      <c r="C113" t="str">
        <f t="shared" si="1"/>
        <v>18 - CAMARAS FRIGORIFICAS</v>
      </c>
      <c r="D113" s="5">
        <v>0</v>
      </c>
    </row>
    <row r="114" spans="1:5" x14ac:dyDescent="0.3">
      <c r="A114" s="13" t="s">
        <v>205</v>
      </c>
      <c r="B114" t="s">
        <v>206</v>
      </c>
      <c r="C114" t="str">
        <f t="shared" si="1"/>
        <v>18-01-01-01 - Cámaras frigoríficas</v>
      </c>
      <c r="D114" s="5">
        <v>0.89</v>
      </c>
      <c r="E114" t="s">
        <v>256</v>
      </c>
    </row>
    <row r="115" spans="1:5" x14ac:dyDescent="0.3">
      <c r="A115" s="13" t="s">
        <v>207</v>
      </c>
      <c r="B115" t="s">
        <v>208</v>
      </c>
      <c r="C115" t="str">
        <f t="shared" si="1"/>
        <v>19 - TELECOMUNICACIONES</v>
      </c>
      <c r="D115" s="5">
        <v>0</v>
      </c>
    </row>
    <row r="116" spans="1:5" x14ac:dyDescent="0.3">
      <c r="A116" s="13" t="s">
        <v>209</v>
      </c>
      <c r="B116" t="s">
        <v>210</v>
      </c>
      <c r="C116" t="str">
        <f t="shared" si="1"/>
        <v>19-01-01-01 - Centrales de telemando y telecontrol</v>
      </c>
      <c r="D116" s="5">
        <v>20.192</v>
      </c>
      <c r="E116" t="s">
        <v>254</v>
      </c>
    </row>
    <row r="117" spans="1:5" x14ac:dyDescent="0.3">
      <c r="A117" s="13" t="s">
        <v>211</v>
      </c>
      <c r="B117" t="s">
        <v>212</v>
      </c>
      <c r="C117" t="str">
        <f t="shared" si="1"/>
        <v>19-01-01-02 - Estaciones base de telefonía</v>
      </c>
      <c r="D117" s="5">
        <v>20.192</v>
      </c>
      <c r="E117" t="s">
        <v>254</v>
      </c>
    </row>
    <row r="118" spans="1:5" x14ac:dyDescent="0.3">
      <c r="A118" s="13" t="s">
        <v>213</v>
      </c>
      <c r="B118" t="s">
        <v>214</v>
      </c>
      <c r="C118" t="str">
        <f t="shared" si="1"/>
        <v>19-01-01-03 - Estaciones repetidoras</v>
      </c>
      <c r="D118" s="5">
        <v>20.192</v>
      </c>
      <c r="E118" t="s">
        <v>268</v>
      </c>
    </row>
    <row r="119" spans="1:5" x14ac:dyDescent="0.3">
      <c r="A119" s="13" t="s">
        <v>215</v>
      </c>
      <c r="B119" t="s">
        <v>216</v>
      </c>
      <c r="C119" t="str">
        <f t="shared" si="1"/>
        <v>19-01-01-04 - Redes de telecomunicaciones viviendas</v>
      </c>
      <c r="D119" s="5">
        <v>0.5</v>
      </c>
      <c r="E119" t="s">
        <v>262</v>
      </c>
    </row>
    <row r="120" spans="1:5" x14ac:dyDescent="0.3">
      <c r="A120" s="13" t="s">
        <v>217</v>
      </c>
      <c r="B120" t="s">
        <v>218</v>
      </c>
      <c r="C120" t="str">
        <f t="shared" si="1"/>
        <v>19-01-01-05 - Redes de telecomunicaciones otros</v>
      </c>
      <c r="D120" s="5">
        <v>0.1</v>
      </c>
      <c r="E120" t="s">
        <v>265</v>
      </c>
    </row>
    <row r="121" spans="1:5" x14ac:dyDescent="0.3">
      <c r="A121" s="13" t="s">
        <v>277</v>
      </c>
      <c r="B121" t="s">
        <v>279</v>
      </c>
      <c r="C121" t="str">
        <f t="shared" si="1"/>
        <v>19-01-01-06 - Canalización de Fibra Optica Subterránea (Obra Civil)</v>
      </c>
      <c r="D121" s="5">
        <v>0.182</v>
      </c>
      <c r="E121" t="s">
        <v>253</v>
      </c>
    </row>
    <row r="122" spans="1:5" x14ac:dyDescent="0.3">
      <c r="A122" s="13" t="s">
        <v>278</v>
      </c>
      <c r="B122" t="s">
        <v>280</v>
      </c>
      <c r="C122" t="str">
        <f t="shared" si="1"/>
        <v>19-01-01-07 - Canalización de Fibra Optica Subterránea (Tendido Cable)</v>
      </c>
      <c r="D122" s="5">
        <v>7.0000000000000001E-3</v>
      </c>
      <c r="E122" t="s">
        <v>253</v>
      </c>
    </row>
    <row r="123" spans="1:5" x14ac:dyDescent="0.3">
      <c r="A123" s="13" t="s">
        <v>219</v>
      </c>
      <c r="B123" t="s">
        <v>220</v>
      </c>
      <c r="C123" t="str">
        <f t="shared" si="1"/>
        <v>20 - URBANISMO</v>
      </c>
      <c r="D123" s="5">
        <v>0</v>
      </c>
    </row>
    <row r="124" spans="1:5" x14ac:dyDescent="0.3">
      <c r="A124" s="13" t="s">
        <v>221</v>
      </c>
      <c r="B124" t="s">
        <v>222</v>
      </c>
      <c r="C124" t="str">
        <f t="shared" si="1"/>
        <v>20-01-01-01 - Planificación urbanística</v>
      </c>
      <c r="D124" s="5">
        <v>15</v>
      </c>
      <c r="E124" t="s">
        <v>269</v>
      </c>
    </row>
    <row r="125" spans="1:5" x14ac:dyDescent="0.3">
      <c r="A125" s="13" t="s">
        <v>223</v>
      </c>
      <c r="B125" t="s">
        <v>224</v>
      </c>
      <c r="C125" t="str">
        <f t="shared" si="1"/>
        <v>21 - CONSTRUCCION Y OBRA CIVL</v>
      </c>
      <c r="D125" s="5">
        <v>0</v>
      </c>
    </row>
    <row r="126" spans="1:5" x14ac:dyDescent="0.3">
      <c r="A126" s="13" t="s">
        <v>225</v>
      </c>
      <c r="B126" t="s">
        <v>226</v>
      </c>
      <c r="C126" t="str">
        <f t="shared" si="1"/>
        <v>21-01 - CONSTRUCCION</v>
      </c>
      <c r="D126" s="5">
        <v>0</v>
      </c>
    </row>
    <row r="127" spans="1:5" x14ac:dyDescent="0.3">
      <c r="A127" s="13" t="s">
        <v>227</v>
      </c>
      <c r="B127" t="s">
        <v>138</v>
      </c>
      <c r="C127" t="str">
        <f t="shared" si="1"/>
        <v>21-01-01-01 - Naves Industriales</v>
      </c>
      <c r="D127" s="5">
        <v>0.28999999999999998</v>
      </c>
      <c r="E127" t="s">
        <v>267</v>
      </c>
    </row>
    <row r="128" spans="1:5" x14ac:dyDescent="0.3">
      <c r="A128" s="13" t="s">
        <v>228</v>
      </c>
      <c r="B128" t="s">
        <v>229</v>
      </c>
      <c r="C128" t="str">
        <f t="shared" si="1"/>
        <v>21-01-01-02 - Otros Edificios</v>
      </c>
      <c r="D128" s="5">
        <v>0.5</v>
      </c>
      <c r="E128" t="s">
        <v>267</v>
      </c>
    </row>
    <row r="129" spans="1:5" x14ac:dyDescent="0.3">
      <c r="A129" s="13" t="s">
        <v>230</v>
      </c>
      <c r="B129" t="s">
        <v>231</v>
      </c>
      <c r="C129" t="str">
        <f t="shared" si="1"/>
        <v>21-01-01-03 - Estructuras</v>
      </c>
      <c r="D129" s="5">
        <v>7.0000000000000007E-2</v>
      </c>
      <c r="E129" t="s">
        <v>267</v>
      </c>
    </row>
    <row r="130" spans="1:5" x14ac:dyDescent="0.3">
      <c r="A130" s="13" t="s">
        <v>232</v>
      </c>
      <c r="B130" t="s">
        <v>233</v>
      </c>
      <c r="C130" t="str">
        <f t="shared" si="1"/>
        <v>21-02 - OBRA CIVIL</v>
      </c>
      <c r="D130" s="5">
        <v>0</v>
      </c>
      <c r="E130" t="s">
        <v>267</v>
      </c>
    </row>
    <row r="131" spans="1:5" x14ac:dyDescent="0.3">
      <c r="A131" s="13" t="s">
        <v>234</v>
      </c>
      <c r="B131" t="s">
        <v>235</v>
      </c>
      <c r="C131" t="str">
        <f t="shared" si="1"/>
        <v>21-02-01-01 - Vertederos</v>
      </c>
      <c r="D131" s="5">
        <v>3.5000000000000003E-2</v>
      </c>
      <c r="E131" t="s">
        <v>267</v>
      </c>
    </row>
    <row r="132" spans="1:5" x14ac:dyDescent="0.3">
      <c r="A132" s="13" t="s">
        <v>236</v>
      </c>
      <c r="B132" t="s">
        <v>237</v>
      </c>
      <c r="C132" t="str">
        <f t="shared" si="1"/>
        <v>21-02-01-02 - Urbanizaciones</v>
      </c>
      <c r="D132" s="5">
        <v>7.0000000000000007E-2</v>
      </c>
      <c r="E132" t="s">
        <v>267</v>
      </c>
    </row>
    <row r="133" spans="1:5" x14ac:dyDescent="0.3">
      <c r="A133" s="13" t="s">
        <v>238</v>
      </c>
      <c r="B133" t="s">
        <v>239</v>
      </c>
      <c r="C133" t="str">
        <f t="shared" si="1"/>
        <v>21-03 - DIVERSOS</v>
      </c>
      <c r="D133" s="5">
        <v>0</v>
      </c>
    </row>
    <row r="134" spans="1:5" x14ac:dyDescent="0.3">
      <c r="A134" s="13" t="s">
        <v>240</v>
      </c>
      <c r="B134" t="s">
        <v>241</v>
      </c>
      <c r="C134" t="str">
        <f t="shared" si="1"/>
        <v>21-03-01-01 - Vallas Publicitarias</v>
      </c>
      <c r="D134" s="5">
        <v>20.192</v>
      </c>
      <c r="E134" t="s">
        <v>254</v>
      </c>
    </row>
    <row r="135" spans="1:5" x14ac:dyDescent="0.3">
      <c r="A135" s="13" t="s">
        <v>242</v>
      </c>
      <c r="B135" t="s">
        <v>243</v>
      </c>
      <c r="C135" t="str">
        <f t="shared" si="1"/>
        <v>21-03-01-02 - Reforma de Locales</v>
      </c>
      <c r="D135" s="5">
        <v>8.1000000000000003E-2</v>
      </c>
      <c r="E135" t="s">
        <v>267</v>
      </c>
    </row>
    <row r="136" spans="1:5" x14ac:dyDescent="0.3">
      <c r="A136" s="13" t="s">
        <v>244</v>
      </c>
      <c r="B136" t="s">
        <v>245</v>
      </c>
      <c r="C136" t="str">
        <f t="shared" si="1"/>
        <v>21-03-01-03 - Reforma de Naves</v>
      </c>
      <c r="D136" s="5">
        <v>3.5999999999999997E-2</v>
      </c>
      <c r="E136" t="s">
        <v>267</v>
      </c>
    </row>
    <row r="137" spans="1:5" x14ac:dyDescent="0.3">
      <c r="A137" s="13" t="s">
        <v>246</v>
      </c>
      <c r="B137" t="s">
        <v>247</v>
      </c>
      <c r="C137" t="str">
        <f t="shared" si="1"/>
        <v>21-03-01-04 - Demoliciones</v>
      </c>
      <c r="D137" s="5">
        <v>0.01</v>
      </c>
      <c r="E137" t="s">
        <v>267</v>
      </c>
    </row>
    <row r="138" spans="1:5" x14ac:dyDescent="0.3">
      <c r="A138" s="13" t="s">
        <v>248</v>
      </c>
      <c r="B138" t="s">
        <v>249</v>
      </c>
      <c r="C138" t="str">
        <f t="shared" ref="C138:C139" si="2">CONCATENATE(A138," - ",B138)</f>
        <v>22 - AIRE COMPRIMIDO</v>
      </c>
      <c r="D138" s="5">
        <v>0</v>
      </c>
    </row>
    <row r="139" spans="1:5" x14ac:dyDescent="0.3">
      <c r="A139" s="13" t="s">
        <v>250</v>
      </c>
      <c r="B139" t="s">
        <v>251</v>
      </c>
      <c r="C139" t="str">
        <f t="shared" si="2"/>
        <v>22-01-01-01 - Aire Comprimido</v>
      </c>
      <c r="D139" s="5">
        <v>1.25</v>
      </c>
      <c r="E139" t="s">
        <v>256</v>
      </c>
    </row>
  </sheetData>
  <sheetProtection selectLockedCells="1"/>
  <sortState xmlns:xlrd2="http://schemas.microsoft.com/office/spreadsheetml/2017/richdata2" ref="A2:F7882">
    <sortCondition ref="A1"/>
  </sortState>
  <pageMargins left="0.7" right="0.7" top="0.75" bottom="0.75" header="0.3" footer="0.3"/>
  <pageSetup paperSize="9" orientation="portrait" r:id="rId1"/>
  <ignoredErrors>
    <ignoredError sqref="A2 A1" numberStoredAsText="1"/>
    <ignoredError sqref="A4 A7"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K13"/>
  <sheetViews>
    <sheetView windowProtection="1" showGridLines="0" topLeftCell="F1" workbookViewId="0">
      <selection activeCell="G1" sqref="G1"/>
    </sheetView>
  </sheetViews>
  <sheetFormatPr baseColWidth="10" defaultRowHeight="14.4" x14ac:dyDescent="0.3"/>
  <cols>
    <col min="1" max="1" width="11.44140625" hidden="1" customWidth="1"/>
    <col min="2" max="3" width="12.5546875" hidden="1" customWidth="1"/>
    <col min="4" max="5" width="11.44140625" hidden="1" customWidth="1"/>
    <col min="6" max="6" width="5" bestFit="1" customWidth="1"/>
    <col min="7" max="7" width="13.33203125" customWidth="1"/>
    <col min="8" max="8" width="23.6640625" bestFit="1" customWidth="1"/>
    <col min="9" max="9" width="9.6640625" customWidth="1"/>
    <col min="10" max="10" width="8.88671875" customWidth="1"/>
    <col min="11" max="11" width="10.6640625" customWidth="1"/>
  </cols>
  <sheetData>
    <row r="1" spans="1:11" x14ac:dyDescent="0.3">
      <c r="A1" s="2" t="s">
        <v>4</v>
      </c>
      <c r="B1" s="2" t="s">
        <v>5</v>
      </c>
      <c r="C1" s="2" t="s">
        <v>6</v>
      </c>
      <c r="D1" s="2" t="s">
        <v>7</v>
      </c>
      <c r="E1" s="2"/>
      <c r="F1" s="2" t="s">
        <v>0</v>
      </c>
      <c r="G1" s="8">
        <v>0</v>
      </c>
      <c r="H1" s="3" t="s">
        <v>8</v>
      </c>
      <c r="I1" s="3" t="s">
        <v>3</v>
      </c>
      <c r="J1" s="3" t="s">
        <v>9</v>
      </c>
      <c r="K1" s="3" t="s">
        <v>10</v>
      </c>
    </row>
    <row r="2" spans="1:11" x14ac:dyDescent="0.3">
      <c r="A2" s="1">
        <v>0</v>
      </c>
      <c r="B2" s="1">
        <v>0</v>
      </c>
      <c r="C2" s="1">
        <v>0</v>
      </c>
      <c r="D2" s="1">
        <v>0</v>
      </c>
      <c r="E2" s="1">
        <v>1</v>
      </c>
      <c r="G2" s="1">
        <f>VLOOKUP(G1,DV,3)</f>
        <v>0</v>
      </c>
      <c r="H2" s="6">
        <f>IF(G2=0,20.19,IF(G2=1,G1,IF(G2=2,((C4*E4)+(G1-C4)*E5),IF(G2=3,((C4*E4)+(C5*E5)+((G1-(C4+C5))*E6)),IF(G2=4,((C4*E4)+(C5*E5)+(C6*E6)+((G1-(C4+C5+C6))*E7)),IF(G2=5,((C4*E4)+(C5*E5)+(C6*E6)+(C7*E7)+((G1-(C4+C5+C6+C7))*E8)),IF(G2=6,((C4*E4)+(C5*E5)+(C6*E6)+(C7*E7)+(C8*E8)+((G1-(C4+C5+C6+C7+C8))*E9)),IF(G2=7,((C4*E4)+(C5*E5)+(C6*E6)+(C7*E7)+(C8*E8)+(C9*E9)+((G1-(C4+C5+C6+C7+C8+C9))*E10)),IF(G2=8,((C4*E4)+(C5*E5)+(C6*E6)+(C7*E7)+(C8*E8)+(C9*E9)+(C10*E10)+((G1-(C4+C5+C6+C7+C8+C9+C10))*E11)),IF(G2=9,((C4*E4)+(C5*E5)+(C6*E6)+(C7*E7)+(C8*E8)+(C9*E9)+(C10*E10)+(C11*E11)+((G1-(C4+C5+C6+C7+C8+C9+C10+C11))*E12)),IF(G2=10,((C4*E4)+(C5*E5)+(C6*E6)+(C7*E7)+(C8*E8)+(C9*E9)+(C10*E10)+(C11*E11)+((G1-(C4+C5+C6+C7+C8+C9+C10+C11))*E12)),0)))))))))))</f>
        <v>20.190000000000001</v>
      </c>
      <c r="I2" s="1">
        <f t="shared" ref="I2" si="0">0.3*H2/100</f>
        <v>6.0570000000000006E-2</v>
      </c>
      <c r="J2" s="1">
        <f>I2*18/100</f>
        <v>1.09026E-2</v>
      </c>
      <c r="K2" s="6">
        <f>I2+J2</f>
        <v>7.1472600000000011E-2</v>
      </c>
    </row>
    <row r="3" spans="1:11" x14ac:dyDescent="0.3">
      <c r="A3" s="1">
        <v>0</v>
      </c>
      <c r="B3" s="1">
        <v>6411.6</v>
      </c>
      <c r="C3" s="1">
        <v>0</v>
      </c>
      <c r="D3" s="1">
        <v>1</v>
      </c>
      <c r="E3" s="1">
        <v>1</v>
      </c>
      <c r="G3" s="1"/>
      <c r="H3" s="1"/>
      <c r="I3" s="1"/>
      <c r="J3" s="1"/>
      <c r="K3" s="1"/>
    </row>
    <row r="4" spans="1:11" x14ac:dyDescent="0.3">
      <c r="A4" s="1">
        <v>0</v>
      </c>
      <c r="B4" s="1">
        <v>30050.61</v>
      </c>
      <c r="C4" s="1">
        <f t="shared" ref="C4:C12" si="1">B4-A4</f>
        <v>30050.61</v>
      </c>
      <c r="D4" s="1">
        <v>2</v>
      </c>
      <c r="E4" s="1">
        <v>1</v>
      </c>
      <c r="F4" s="3"/>
      <c r="G4" s="1"/>
      <c r="H4" s="1"/>
      <c r="I4" s="1"/>
      <c r="J4" s="1"/>
    </row>
    <row r="5" spans="1:11" x14ac:dyDescent="0.3">
      <c r="A5" s="1">
        <v>30050.62</v>
      </c>
      <c r="B5" s="1">
        <v>60103.68</v>
      </c>
      <c r="C5" s="1">
        <f t="shared" si="1"/>
        <v>30053.06</v>
      </c>
      <c r="D5" s="1">
        <v>3</v>
      </c>
      <c r="E5" s="1">
        <v>0.85</v>
      </c>
      <c r="F5" s="3"/>
      <c r="G5" s="1"/>
      <c r="H5" s="1"/>
      <c r="I5" s="1"/>
      <c r="J5" s="1"/>
    </row>
    <row r="6" spans="1:11" x14ac:dyDescent="0.3">
      <c r="A6" s="1">
        <v>60103.69</v>
      </c>
      <c r="B6" s="1">
        <v>90151.82</v>
      </c>
      <c r="C6" s="1">
        <f t="shared" si="1"/>
        <v>30048.130000000005</v>
      </c>
      <c r="D6" s="1">
        <v>4</v>
      </c>
      <c r="E6" s="1">
        <v>0.7</v>
      </c>
      <c r="F6" s="3"/>
      <c r="G6" s="1"/>
      <c r="H6" s="1"/>
      <c r="I6" s="1"/>
      <c r="J6" s="1"/>
    </row>
    <row r="7" spans="1:11" x14ac:dyDescent="0.3">
      <c r="A7" s="1">
        <v>90151.83</v>
      </c>
      <c r="B7" s="1">
        <v>150258.44</v>
      </c>
      <c r="C7" s="1">
        <f t="shared" si="1"/>
        <v>60106.61</v>
      </c>
      <c r="D7" s="1">
        <v>5</v>
      </c>
      <c r="E7" s="1">
        <v>0.6</v>
      </c>
      <c r="F7" s="3"/>
      <c r="G7" s="1"/>
      <c r="H7" s="3"/>
      <c r="I7" s="3"/>
      <c r="J7" s="3"/>
    </row>
    <row r="8" spans="1:11" x14ac:dyDescent="0.3">
      <c r="A8" s="1">
        <v>150258.45000000001</v>
      </c>
      <c r="B8" s="1">
        <v>300506.05</v>
      </c>
      <c r="C8" s="1">
        <f t="shared" si="1"/>
        <v>150247.59999999998</v>
      </c>
      <c r="D8" s="1">
        <v>6</v>
      </c>
      <c r="E8" s="1">
        <v>0.5</v>
      </c>
      <c r="F8" s="1"/>
      <c r="G8" s="1"/>
      <c r="H8" s="1"/>
      <c r="I8" s="1"/>
      <c r="J8" s="1"/>
    </row>
    <row r="9" spans="1:11" x14ac:dyDescent="0.3">
      <c r="A9" s="1">
        <v>300506.06</v>
      </c>
      <c r="B9" s="1">
        <v>601033.78</v>
      </c>
      <c r="C9" s="1">
        <f t="shared" si="1"/>
        <v>300527.72000000003</v>
      </c>
      <c r="D9" s="1">
        <v>7</v>
      </c>
      <c r="E9" s="1">
        <v>0.4</v>
      </c>
      <c r="G9" s="1"/>
      <c r="H9" s="1"/>
      <c r="I9" s="1"/>
      <c r="J9" s="1"/>
      <c r="K9" s="1"/>
    </row>
    <row r="10" spans="1:11" x14ac:dyDescent="0.3">
      <c r="A10" s="1">
        <v>601033.79</v>
      </c>
      <c r="B10" s="1">
        <v>3005060.52</v>
      </c>
      <c r="C10" s="1">
        <f t="shared" si="1"/>
        <v>2404026.73</v>
      </c>
      <c r="D10" s="1">
        <v>8</v>
      </c>
      <c r="E10" s="1">
        <v>0.2</v>
      </c>
      <c r="G10" s="1"/>
      <c r="H10" s="1"/>
      <c r="I10" s="1"/>
      <c r="J10" s="1"/>
      <c r="K10" s="1"/>
    </row>
    <row r="11" spans="1:11" x14ac:dyDescent="0.3">
      <c r="A11" s="1">
        <v>3005060.53</v>
      </c>
      <c r="B11" s="1">
        <v>6010337.7800000003</v>
      </c>
      <c r="C11" s="1">
        <f t="shared" si="1"/>
        <v>3005277.2500000005</v>
      </c>
      <c r="D11" s="1">
        <v>9</v>
      </c>
      <c r="E11" s="1">
        <v>0.1</v>
      </c>
      <c r="G11" s="1"/>
      <c r="H11" s="1"/>
      <c r="I11" s="1"/>
      <c r="J11" s="1"/>
      <c r="K11" s="1"/>
    </row>
    <row r="12" spans="1:11" x14ac:dyDescent="0.3">
      <c r="A12" s="1">
        <v>6010337.79</v>
      </c>
      <c r="B12" s="1">
        <v>60101210.439999998</v>
      </c>
      <c r="C12" s="1">
        <f t="shared" si="1"/>
        <v>54090872.649999999</v>
      </c>
      <c r="D12" s="1">
        <v>10</v>
      </c>
      <c r="E12" s="1">
        <v>0.05</v>
      </c>
      <c r="G12" s="1"/>
      <c r="J12" s="1"/>
      <c r="K12" s="1"/>
    </row>
    <row r="13" spans="1:11" x14ac:dyDescent="0.3">
      <c r="G13" s="1"/>
      <c r="J13" s="1"/>
      <c r="K13" s="1"/>
    </row>
  </sheetData>
  <sheetProtection selectLockedCells="1"/>
  <dataValidations disablePrompts="1" count="1">
    <dataValidation type="list" allowBlank="1" showInputMessage="1" showErrorMessage="1" sqref="G4" xr:uid="{00000000-0002-0000-0100-000000000000}">
      <formula1>CódigosCITICAL</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21"/>
  <sheetViews>
    <sheetView windowProtection="1" showGridLines="0" tabSelected="1" topLeftCell="H1" zoomScale="110" zoomScaleNormal="110" workbookViewId="0">
      <selection activeCell="H5" sqref="H5"/>
    </sheetView>
  </sheetViews>
  <sheetFormatPr baseColWidth="10" defaultRowHeight="14.4" x14ac:dyDescent="0.3"/>
  <cols>
    <col min="1" max="1" width="11.5546875" hidden="1" customWidth="1"/>
    <col min="2" max="2" width="13.88671875" hidden="1" customWidth="1"/>
    <col min="3" max="3" width="10.88671875" hidden="1" customWidth="1"/>
    <col min="4" max="4" width="7.33203125" hidden="1" customWidth="1"/>
    <col min="5" max="5" width="4.5546875" hidden="1" customWidth="1"/>
    <col min="6" max="6" width="11.44140625" hidden="1" customWidth="1"/>
    <col min="7" max="7" width="7.33203125" hidden="1" customWidth="1"/>
    <col min="8" max="8" width="45.44140625" customWidth="1"/>
    <col min="9" max="12" width="15.6640625" customWidth="1"/>
  </cols>
  <sheetData>
    <row r="1" spans="1:12" x14ac:dyDescent="0.3">
      <c r="A1" s="2" t="s">
        <v>4</v>
      </c>
      <c r="B1" s="3" t="s">
        <v>5</v>
      </c>
      <c r="C1" s="2" t="s">
        <v>6</v>
      </c>
      <c r="D1" s="2" t="s">
        <v>7</v>
      </c>
      <c r="E1" s="2"/>
      <c r="F1" s="2"/>
      <c r="G1" s="2" t="s">
        <v>12</v>
      </c>
      <c r="H1" s="10" t="s">
        <v>1</v>
      </c>
      <c r="I1" s="10" t="s">
        <v>11</v>
      </c>
      <c r="J1" s="10" t="s">
        <v>252</v>
      </c>
      <c r="K1" s="10" t="s">
        <v>2</v>
      </c>
      <c r="L1" s="9" t="s">
        <v>274</v>
      </c>
    </row>
    <row r="2" spans="1:12" x14ac:dyDescent="0.3">
      <c r="A2" s="4">
        <f>'DV PEM'!A2*0.3/100</f>
        <v>0</v>
      </c>
      <c r="B2" s="4">
        <f>'DV PEM'!B2*0.3/100</f>
        <v>0</v>
      </c>
      <c r="C2" s="1">
        <v>0</v>
      </c>
      <c r="D2" s="1">
        <v>0</v>
      </c>
      <c r="E2" s="1">
        <v>1</v>
      </c>
      <c r="F2" s="1"/>
      <c r="G2" s="2">
        <f>VLOOKUP(L11,DVUT,3)</f>
        <v>0</v>
      </c>
      <c r="H2" s="8" t="s">
        <v>276</v>
      </c>
      <c r="I2" s="11">
        <f t="shared" ref="I2:I10" si="0">VLOOKUP(H2,Códigos,4)</f>
        <v>0</v>
      </c>
      <c r="J2" s="11">
        <f t="shared" ref="J2:J10" si="1">VLOOKUP(H2,Códigos,5)</f>
        <v>0</v>
      </c>
      <c r="K2" s="16"/>
      <c r="L2" s="17">
        <f>I2*K2</f>
        <v>0</v>
      </c>
    </row>
    <row r="3" spans="1:12" x14ac:dyDescent="0.3">
      <c r="A3" s="4">
        <f>'DV PEM'!A3*0.3/100</f>
        <v>0</v>
      </c>
      <c r="B3" s="4">
        <f>'DV PEM'!B3*0.3/100</f>
        <v>19.2348</v>
      </c>
      <c r="C3" s="1">
        <v>0</v>
      </c>
      <c r="D3" s="1">
        <v>1</v>
      </c>
      <c r="E3" s="1">
        <v>1</v>
      </c>
      <c r="F3" s="1"/>
      <c r="H3" s="8" t="s">
        <v>276</v>
      </c>
      <c r="I3" s="11">
        <f t="shared" si="0"/>
        <v>0</v>
      </c>
      <c r="J3" s="11">
        <f t="shared" si="1"/>
        <v>0</v>
      </c>
      <c r="K3" s="16"/>
      <c r="L3" s="17">
        <f t="shared" ref="L3:L10" si="2">I3*K3</f>
        <v>0</v>
      </c>
    </row>
    <row r="4" spans="1:12" x14ac:dyDescent="0.3">
      <c r="A4" s="4">
        <f>'DV PEM'!A4*0.3/100</f>
        <v>0</v>
      </c>
      <c r="B4" s="4">
        <f>'DV PEM'!B4*0.3/100</f>
        <v>90.15182999999999</v>
      </c>
      <c r="C4" s="1">
        <f>B4-A4</f>
        <v>90.15182999999999</v>
      </c>
      <c r="D4" s="1">
        <v>2</v>
      </c>
      <c r="E4" s="1">
        <v>1</v>
      </c>
      <c r="F4" s="1"/>
      <c r="G4" s="2"/>
      <c r="H4" s="8" t="s">
        <v>276</v>
      </c>
      <c r="I4" s="11">
        <f t="shared" si="0"/>
        <v>0</v>
      </c>
      <c r="J4" s="11">
        <f t="shared" si="1"/>
        <v>0</v>
      </c>
      <c r="K4" s="16"/>
      <c r="L4" s="17">
        <f t="shared" si="2"/>
        <v>0</v>
      </c>
    </row>
    <row r="5" spans="1:12" x14ac:dyDescent="0.3">
      <c r="A5" s="4">
        <f>'DV PEM'!A5*0.3/100</f>
        <v>90.151859999999999</v>
      </c>
      <c r="B5" s="4">
        <f>'DV PEM'!B5*0.3/100</f>
        <v>180.31103999999999</v>
      </c>
      <c r="C5" s="1">
        <f t="shared" ref="C5:C11" si="3">B5-A5</f>
        <v>90.159179999999992</v>
      </c>
      <c r="D5" s="1">
        <v>3</v>
      </c>
      <c r="E5" s="1">
        <v>0.85</v>
      </c>
      <c r="F5" s="1"/>
      <c r="H5" s="8" t="s">
        <v>276</v>
      </c>
      <c r="I5" s="11">
        <f t="shared" si="0"/>
        <v>0</v>
      </c>
      <c r="J5" s="11">
        <f t="shared" si="1"/>
        <v>0</v>
      </c>
      <c r="K5" s="16"/>
      <c r="L5" s="17">
        <f t="shared" si="2"/>
        <v>0</v>
      </c>
    </row>
    <row r="6" spans="1:12" x14ac:dyDescent="0.3">
      <c r="A6" s="4">
        <f>'DV PEM'!A6*0.3/100</f>
        <v>180.31107</v>
      </c>
      <c r="B6" s="4">
        <f>'DV PEM'!B6*0.3/100</f>
        <v>270.45546000000002</v>
      </c>
      <c r="C6" s="1">
        <f t="shared" si="3"/>
        <v>90.144390000000016</v>
      </c>
      <c r="D6" s="1">
        <v>4</v>
      </c>
      <c r="E6" s="1">
        <v>0.7</v>
      </c>
      <c r="F6" s="1"/>
      <c r="H6" s="8" t="s">
        <v>276</v>
      </c>
      <c r="I6" s="11">
        <f t="shared" si="0"/>
        <v>0</v>
      </c>
      <c r="J6" s="11">
        <f t="shared" si="1"/>
        <v>0</v>
      </c>
      <c r="K6" s="16"/>
      <c r="L6" s="17">
        <f t="shared" si="2"/>
        <v>0</v>
      </c>
    </row>
    <row r="7" spans="1:12" x14ac:dyDescent="0.3">
      <c r="A7" s="4">
        <f>'DV PEM'!A7*0.3/100</f>
        <v>270.45549</v>
      </c>
      <c r="B7" s="4">
        <f>'DV PEM'!B7*0.3/100</f>
        <v>450.77531999999997</v>
      </c>
      <c r="C7" s="1">
        <f t="shared" si="3"/>
        <v>180.31982999999997</v>
      </c>
      <c r="D7" s="1">
        <v>5</v>
      </c>
      <c r="E7" s="1">
        <v>0.6</v>
      </c>
      <c r="F7" s="1"/>
      <c r="H7" s="8" t="s">
        <v>276</v>
      </c>
      <c r="I7" s="11">
        <f t="shared" ref="I7:I9" si="4">VLOOKUP(H7,Códigos,4)</f>
        <v>0</v>
      </c>
      <c r="J7" s="11">
        <f t="shared" ref="J7:J9" si="5">VLOOKUP(H7,Códigos,5)</f>
        <v>0</v>
      </c>
      <c r="K7" s="16"/>
      <c r="L7" s="17">
        <f t="shared" ref="L7:L9" si="6">I7*K7</f>
        <v>0</v>
      </c>
    </row>
    <row r="8" spans="1:12" x14ac:dyDescent="0.3">
      <c r="A8" s="4">
        <f>'DV PEM'!A8*0.3/100</f>
        <v>450.77535000000006</v>
      </c>
      <c r="B8" s="4">
        <f>'DV PEM'!B8*0.3/100</f>
        <v>901.51814999999988</v>
      </c>
      <c r="C8" s="1">
        <f t="shared" si="3"/>
        <v>450.74279999999982</v>
      </c>
      <c r="D8" s="1">
        <v>6</v>
      </c>
      <c r="E8" s="1">
        <v>0.5</v>
      </c>
      <c r="F8" s="1"/>
      <c r="H8" s="8" t="s">
        <v>276</v>
      </c>
      <c r="I8" s="11">
        <f t="shared" si="4"/>
        <v>0</v>
      </c>
      <c r="J8" s="11">
        <f t="shared" si="5"/>
        <v>0</v>
      </c>
      <c r="K8" s="16"/>
      <c r="L8" s="17">
        <f t="shared" si="6"/>
        <v>0</v>
      </c>
    </row>
    <row r="9" spans="1:12" x14ac:dyDescent="0.3">
      <c r="A9" s="4">
        <f>'DV PEM'!A9*0.3/100</f>
        <v>901.51818000000003</v>
      </c>
      <c r="B9" s="4">
        <f>'DV PEM'!B9*0.3/100</f>
        <v>1803.1013399999999</v>
      </c>
      <c r="C9" s="1">
        <f t="shared" si="3"/>
        <v>901.58315999999991</v>
      </c>
      <c r="D9" s="1">
        <v>7</v>
      </c>
      <c r="E9" s="1">
        <v>0.4</v>
      </c>
      <c r="F9" s="1"/>
      <c r="H9" s="8" t="s">
        <v>276</v>
      </c>
      <c r="I9" s="11">
        <f t="shared" si="4"/>
        <v>0</v>
      </c>
      <c r="J9" s="11">
        <f t="shared" si="5"/>
        <v>0</v>
      </c>
      <c r="K9" s="16"/>
      <c r="L9" s="17">
        <f t="shared" si="6"/>
        <v>0</v>
      </c>
    </row>
    <row r="10" spans="1:12" x14ac:dyDescent="0.3">
      <c r="A10" s="4">
        <f>'DV PEM'!A10*0.3/100</f>
        <v>1803.1013700000001</v>
      </c>
      <c r="B10" s="4">
        <f>'DV PEM'!B10*0.3/100</f>
        <v>9015.1815599999991</v>
      </c>
      <c r="C10" s="1">
        <f t="shared" si="3"/>
        <v>7212.0801899999988</v>
      </c>
      <c r="D10" s="1">
        <v>8</v>
      </c>
      <c r="E10" s="1">
        <v>0.2</v>
      </c>
      <c r="F10" s="1"/>
      <c r="H10" s="8" t="s">
        <v>276</v>
      </c>
      <c r="I10" s="11">
        <f t="shared" si="0"/>
        <v>0</v>
      </c>
      <c r="J10" s="11">
        <f t="shared" si="1"/>
        <v>0</v>
      </c>
      <c r="K10" s="16"/>
      <c r="L10" s="17">
        <f t="shared" si="2"/>
        <v>0</v>
      </c>
    </row>
    <row r="11" spans="1:12" x14ac:dyDescent="0.3">
      <c r="A11" s="4">
        <f>'DV PEM'!A11*0.3/100</f>
        <v>9015.1815899999983</v>
      </c>
      <c r="B11" s="4">
        <f>'DV PEM'!B11*0.3/100</f>
        <v>18031.013340000001</v>
      </c>
      <c r="C11" s="1">
        <f t="shared" si="3"/>
        <v>9015.831750000003</v>
      </c>
      <c r="D11" s="1">
        <v>9</v>
      </c>
      <c r="E11" s="1">
        <v>0.1</v>
      </c>
      <c r="F11" s="1"/>
      <c r="I11" s="10"/>
      <c r="J11" s="10"/>
      <c r="K11" s="18" t="s">
        <v>274</v>
      </c>
      <c r="L11" s="19">
        <f>SUM(L2:L10)</f>
        <v>0</v>
      </c>
    </row>
    <row r="12" spans="1:12" x14ac:dyDescent="0.3">
      <c r="A12" s="4">
        <f>'DV PEM'!A12*0.3/100</f>
        <v>18031.013370000001</v>
      </c>
      <c r="B12" s="4">
        <f>'DV PEM'!B12*0.3/100</f>
        <v>180303.63131999999</v>
      </c>
      <c r="C12" s="1">
        <f t="shared" ref="C12" si="7">B12-A12</f>
        <v>162272.61794999999</v>
      </c>
      <c r="D12" s="1">
        <v>10</v>
      </c>
      <c r="E12" s="1">
        <v>0.05</v>
      </c>
      <c r="F12" s="1"/>
      <c r="G12" s="1"/>
      <c r="K12" s="18" t="s">
        <v>11</v>
      </c>
      <c r="L12" s="19">
        <f>IF(G2=0,20.19,IF(G2=1,L11,IF(G2=2,((C4*E4)+(L11-C4)*E5),IF(G2=3,((C4*E4)+(C5*E5)+((L11-(C4+C5))*E6)),IF(G2=4,((C4*E4)+(C5*E5)+(C6*E6)+((L11-(C4+C5+C6))*E7)),IF(G2=5,((C4*E4)+(C5*E5)+(C6*E6)+(C7*E7)+((L11-(C4+C5+C6+C7))*E8)),IF(G2=6,((C4*E4)+(C5*E5)+(C6*E6)+(C7*E7)+(C8*E8)+((L11-(C4+C5+C6+C7+C8))*E9)),IF(G2=7,((C4*E4)+(C5*E5)+(C6*E6)+(C7*E7)+(C8*E8)+(C9*E9)+((L11-(C4+C5+C6+C7+C8+C9))*E10)),IF(G2=8,((C4*E4)+(C5*E5)+(C6*E6)+(C7*E7)+(C8*E8)+(C9*E9)+(C10*E10)+((L11-(C4+C5+C6+C7+C8+C9+C10))*E11)),IF(G2=9,((C4*E4)+(C5*E5)+(C6*E6)+(C7*E7)+(C8*E8)+(C9*E9)+(C10*E10)+(C11*E11)+((L11-(C4+C5+C6+C7+C8+C9+C10+C11))*E12)),IF(G2=10,((C4*E4)+(C5*E5)+(C6*E6)+(C7*E7)+(C8*E8)+(C9*E9)+(C10*E10)+(C11*E11)+((L11-(C4+C5+C6+C7+C8+C9+C10+C11))*E12)),0)))))))))))</f>
        <v>20.190000000000001</v>
      </c>
    </row>
    <row r="13" spans="1:12" x14ac:dyDescent="0.3">
      <c r="A13" s="4"/>
      <c r="B13" s="1"/>
      <c r="F13" s="1"/>
      <c r="G13" s="1"/>
      <c r="K13" s="18" t="s">
        <v>297</v>
      </c>
      <c r="L13" s="19">
        <f>L12*21/100</f>
        <v>4.2399000000000004</v>
      </c>
    </row>
    <row r="14" spans="1:12" ht="18" x14ac:dyDescent="0.3">
      <c r="F14" s="1"/>
      <c r="G14" s="1"/>
      <c r="H14" s="1"/>
      <c r="K14" s="20" t="s">
        <v>10</v>
      </c>
      <c r="L14" s="21">
        <f>L12+L13</f>
        <v>24.429900000000004</v>
      </c>
    </row>
    <row r="15" spans="1:12" x14ac:dyDescent="0.3">
      <c r="F15" s="1"/>
      <c r="G15" s="1"/>
      <c r="H15" s="15" t="s">
        <v>270</v>
      </c>
      <c r="I15" s="22"/>
      <c r="J15" s="23"/>
      <c r="K15" s="1"/>
      <c r="L15" s="1"/>
    </row>
    <row r="16" spans="1:12" ht="43.2" x14ac:dyDescent="0.3">
      <c r="G16" s="1"/>
      <c r="H16" s="14" t="s">
        <v>272</v>
      </c>
      <c r="I16" s="1"/>
      <c r="J16" s="1"/>
      <c r="K16" s="1"/>
      <c r="L16" s="1"/>
    </row>
    <row r="17" spans="7:12" ht="115.2" x14ac:dyDescent="0.3">
      <c r="G17" s="1"/>
      <c r="H17" s="14" t="s">
        <v>271</v>
      </c>
      <c r="I17" s="1"/>
      <c r="J17" s="1"/>
      <c r="K17" s="1"/>
      <c r="L17" s="1"/>
    </row>
    <row r="18" spans="7:12" ht="43.2" x14ac:dyDescent="0.3">
      <c r="G18" s="1"/>
      <c r="H18" s="14" t="s">
        <v>273</v>
      </c>
      <c r="I18" s="1"/>
      <c r="J18" s="1"/>
      <c r="K18" s="1"/>
    </row>
    <row r="19" spans="7:12" ht="57.6" x14ac:dyDescent="0.3">
      <c r="H19" s="14" t="s">
        <v>298</v>
      </c>
    </row>
    <row r="20" spans="7:12" x14ac:dyDescent="0.3">
      <c r="H20" s="1"/>
    </row>
    <row r="21" spans="7:12" x14ac:dyDescent="0.3">
      <c r="H21" s="1"/>
    </row>
  </sheetData>
  <sheetProtection algorithmName="SHA-512" hashValue="mjVofIRUC0/ac49Bw9t1e8Bu82YK5nIOF+bGqBH9H+yWGFroRZBKc3vsUTqPNyLLL8zw/jMEjFbgcpwbmO6kHA==" saltValue="QnRaR/2T6m8bqYjpz+Z2pQ==" spinCount="100000" sheet="1" objects="1" scenarios="1" selectLockedCells="1"/>
  <dataValidations count="1">
    <dataValidation type="list" allowBlank="1" showInputMessage="1" showErrorMessage="1" sqref="H2:H10" xr:uid="{00000000-0002-0000-0200-000000000000}">
      <formula1>CódigosCITICAL</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Datos</vt:lpstr>
      <vt:lpstr>DV PEM</vt:lpstr>
      <vt:lpstr>DV UT</vt:lpstr>
      <vt:lpstr>Códigos</vt:lpstr>
      <vt:lpstr>CódigosCITICAL</vt:lpstr>
      <vt:lpstr>DV</vt:lpstr>
      <vt:lpstr>DVUT</vt:lpstr>
      <vt:lpstr>Honorarios</vt:lpstr>
    </vt:vector>
  </TitlesOfParts>
  <Company>COPITILE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Paco</dc:creator>
  <cp:lastModifiedBy>Andrés Jerez</cp:lastModifiedBy>
  <dcterms:created xsi:type="dcterms:W3CDTF">2009-10-23T06:50:30Z</dcterms:created>
  <dcterms:modified xsi:type="dcterms:W3CDTF">2025-11-22T11:51:26Z</dcterms:modified>
</cp:coreProperties>
</file>